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75"/>
  </bookViews>
  <sheets>
    <sheet name="Сухобузимское-Миндерла" sheetId="1" r:id="rId1"/>
  </sheets>
  <calcPr calcId="144525"/>
</workbook>
</file>

<file path=xl/sharedStrings.xml><?xml version="1.0" encoding="utf-8"?>
<sst xmlns="http://schemas.openxmlformats.org/spreadsheetml/2006/main" count="335">
  <si>
    <t>Обоснование начальной (максимальной) цены контракта</t>
  </si>
  <si>
    <t xml:space="preserve"> </t>
  </si>
  <si>
    <t>Определение начальной (максимальной) цены контракта (далее - НМЦК) произведено в соответствии со следующими нормативно-правовыми актами:</t>
  </si>
  <si>
    <t>Федеральным законом от 05.04.2013 № 44-ФЗ «О контрактной системе в сфере закупок товаров, работ, услуг для обеспечения государственных и муниципальных нужд»;</t>
  </si>
  <si>
    <t>Федеральным законом от C6 № 220-ФЗ «Об организации регулярных перевозок пассажиров и багажа автомобильным транспортом и городским наземным электрическим в РФ и о внесении изменений в отдельные законодательные акты РФ»;</t>
  </si>
  <si>
    <t>Приказ Минтранса России от 30 мая 2019 г. № 158 «Об утверждении Порядка определения начальной (максимальной) цены контракта, а также цены контракта, заключаемого с единственным поставщиком (подрядчиком, исполнителем), при осуществлении закупок в сфере  регулярных перевозок
пассажира и багажа автомобильным транспортом и городским наземным электрическим транспортом"</t>
  </si>
  <si>
    <t>№</t>
  </si>
  <si>
    <t>Наименование</t>
  </si>
  <si>
    <t>Ед. изм.</t>
  </si>
  <si>
    <t>Автобус</t>
  </si>
  <si>
    <t>п/п</t>
  </si>
  <si>
    <t>пригород</t>
  </si>
  <si>
    <t>Примечание</t>
  </si>
  <si>
    <t>ПАЗ 3205</t>
  </si>
  <si>
    <t>Габариты, мм</t>
  </si>
  <si>
    <t>Тип топлива</t>
  </si>
  <si>
    <t>АИ-92</t>
  </si>
  <si>
    <t>Класс автобуса по габаритам в части длины</t>
  </si>
  <si>
    <t>малый</t>
  </si>
  <si>
    <t>Класс транспортных средств - группа транспортных средств, характеризующихся определенными габаритами в части длины:</t>
  </si>
  <si>
    <t>- особо малый класс - длина до 5 м вкл.,</t>
  </si>
  <si>
    <t>- малый класс - длина от более чем 5 м до 7,5 м вкл.,</t>
  </si>
  <si>
    <t>- средний класс - длина от более чем 7,5 м до 10 м вкл.,</t>
  </si>
  <si>
    <t>- большой класс - длина от более чем 10 м до 16 м вкл.,</t>
  </si>
  <si>
    <t>- особо большой класс - длина более чем 16 м.</t>
  </si>
  <si>
    <t>Цена за 1 км пробега с пассажирами</t>
  </si>
  <si>
    <t>руб.</t>
  </si>
  <si>
    <t>Пробег автобуса с пассажирами</t>
  </si>
  <si>
    <t>км</t>
  </si>
  <si>
    <t>1. Расчет начальной (максимальной) цены контракта</t>
  </si>
  <si>
    <t>1.1.</t>
  </si>
  <si>
    <t>Начальная (максимальная) цена контракта (НМЦК)</t>
  </si>
  <si>
    <t>НМЦК = (С + Со) - Ссуб - П</t>
  </si>
  <si>
    <t>1.2.</t>
  </si>
  <si>
    <t>Максимальная стоимость работы транспортных средств (С)</t>
  </si>
  <si>
    <t>Расчет</t>
  </si>
  <si>
    <t>1.3.</t>
  </si>
  <si>
    <t>Стоимость приобретения и установки в транспортных средствах оборудования для организации безналичной платы проезда (Со)</t>
  </si>
  <si>
    <t>стоимость приобретения и установки в транспортных средствах i-го класса оборудования для
организации безналичной оплаты проезда, а также плановые расходы на его эксплуатацию и (или) на оплату
услуг оператора системы безналичной оплаты проезда в случае, если контрактом предусмотрено, что
приобретение, установка и эксплуатация такого оборудования и (или) оплата услуг оператора системы
безналичной оплаты проезда осуществляется за счет подрядчика, руб.;</t>
  </si>
  <si>
    <t>1.4.</t>
  </si>
  <si>
    <t>Размер субсидий (Ссуб)</t>
  </si>
  <si>
    <t>размер субсидий, которые будут предоставлены подрядчику в соответствии с нормативным
правовым актом субъекта Российской Федерации, муниципальным нормативным правовым актом, принятыми в
соответствии с Бюджетным кодексом Российской Федерации &lt;2&gt;, в целях компенсации недополученных
доходов от предоставления льгот на проезд пассажиров или части затрат на выполнение предусмотренных
контрактом работ, руб.</t>
  </si>
  <si>
    <t>1.5.</t>
  </si>
  <si>
    <t>Плата за проезд пассажиров и провоз багажа, оставляемая в распоряжении подрядчика (П)</t>
  </si>
  <si>
    <t>2. Планируемая плата за проезд и провоз багажа, оставляемая в распоряжении подрядчика</t>
  </si>
  <si>
    <t>2.1.</t>
  </si>
  <si>
    <t>П = По * I * ПВ / ПВо,  (если ПВ / ПВо ≤ 1)</t>
  </si>
  <si>
    <t>2.2.</t>
  </si>
  <si>
    <t>П = По * I,  (если ПВ / ПВо &gt; 1)</t>
  </si>
  <si>
    <t>2.3.</t>
  </si>
  <si>
    <t>Фактическая плата за проезд пассажиров и провоз багажа, предшествующей году начала действия контракта (По)</t>
  </si>
  <si>
    <t>2.4.</t>
  </si>
  <si>
    <t>Индекс изменения тарифов на перевозки пассажиров и багажа (I)</t>
  </si>
  <si>
    <t>2.5.</t>
  </si>
  <si>
    <t>Фактический пробег, приведенный по вместимости, транспортных средств (ПВо)</t>
  </si>
  <si>
    <t>место-км</t>
  </si>
  <si>
    <t>2.6.</t>
  </si>
  <si>
    <t>Планируемый пробег, приведенный по вместимости, транспортных средств (ПВ)</t>
  </si>
  <si>
    <t>3. Фактический пробег, приведенный по вместимости, транспортных средств</t>
  </si>
  <si>
    <t>3.1.</t>
  </si>
  <si>
    <t>ПВо = Lо * Q</t>
  </si>
  <si>
    <t>3.2.</t>
  </si>
  <si>
    <t>Фактический пробег транспортных средств, предшествующий первому году срока действия контракта (Lо)</t>
  </si>
  <si>
    <t>2019 год</t>
  </si>
  <si>
    <t>3.3.</t>
  </si>
  <si>
    <t>Максимальная вместимость транспортных средств (Q)</t>
  </si>
  <si>
    <t>мест</t>
  </si>
  <si>
    <t>4. Планируемый пробег, приведенный по вместимости, транспортных средств</t>
  </si>
  <si>
    <t>4.1.</t>
  </si>
  <si>
    <t>ПВ = L * Q</t>
  </si>
  <si>
    <t>4.2.</t>
  </si>
  <si>
    <t>Предусмотренный контрактом пробег транспортных средств (L)</t>
  </si>
  <si>
    <t xml:space="preserve">2020 год </t>
  </si>
  <si>
    <t>4.3.</t>
  </si>
  <si>
    <t>5. Максимальная стоимость работы транспортных средств</t>
  </si>
  <si>
    <t>5.1.</t>
  </si>
  <si>
    <t xml:space="preserve"> = (S * R * L / β + PК ) + M * Ц * Iм*r / (12* T)</t>
  </si>
  <si>
    <t>5.2.</t>
  </si>
  <si>
    <t>Максимальная себестоимость 1 км пробега транспортных средств (S)</t>
  </si>
  <si>
    <t>руб./км</t>
  </si>
  <si>
    <t>5.3.</t>
  </si>
  <si>
    <t>Уровень рентабельности, обеспечивающий экономически устойчивую деятельность (R)</t>
  </si>
  <si>
    <t>Уровень рентабельности до 1 января 2022 г. при расчете принимает значение 1,048, после 1 января 2022 г. - 1,096</t>
  </si>
  <si>
    <t>5.4.</t>
  </si>
  <si>
    <t>Индекс цен на машины и оборудования (Iм)</t>
  </si>
  <si>
    <t>Пробег транспортного средства (L)</t>
  </si>
  <si>
    <t>планируемый пробег транспортных средств i-го класса в t-ом году срока действия контракта, км;</t>
  </si>
  <si>
    <t>5.5.</t>
  </si>
  <si>
    <t>Коэффициент использования пробега (β)</t>
  </si>
  <si>
    <t>коэффициент использования пробега. При расчете принимают значения, равные средним фактически
сложившимся при осуществлении регулярных перевозок по регулируемым тарифам автомобильным
транспортом и городским наземным электрическим транспортом общего пользования
территориально-административном образовании; при отсутствии такой информации принимают значения,
равные 0,9 при перевозках в городском сообщении, 0,91 - в пригородном сообщении и 0,95 - в междугородном
сообщении;</t>
  </si>
  <si>
    <t>5.6.</t>
  </si>
  <si>
    <t>Вознаграждение за реализацию билетов (РК)</t>
  </si>
  <si>
    <t>Применяется в случае, если реализация билетов осуществляется сторонними организациями</t>
  </si>
  <si>
    <t>5.7.</t>
  </si>
  <si>
    <t>Максимальное количество транспортных средств (М)</t>
  </si>
  <si>
    <t>ед.</t>
  </si>
  <si>
    <t>Технико-эксплуатационные показатели работы автобусов по муниципальной программе пассажирских перевозок на 2020 год.</t>
  </si>
  <si>
    <t>5.8.</t>
  </si>
  <si>
    <t>Средняя рыночная стоимость транспортных средств (Ц)</t>
  </si>
  <si>
    <t>Стоимость приоритетной модели автобуса по прайс-листам производителя.</t>
  </si>
  <si>
    <t>5.9.</t>
  </si>
  <si>
    <t>Срок полезного использования (Т)</t>
  </si>
  <si>
    <t>лет</t>
  </si>
  <si>
    <t>Постановление Правительства РФ от 01.01.2002 №1 (ред. от 28.04.2018) "О Классификации основных средств, включаемых в амортизационные группы"</t>
  </si>
  <si>
    <t>5.10.</t>
  </si>
  <si>
    <t>Срок действия контракта (n)</t>
  </si>
  <si>
    <t>5.11.</t>
  </si>
  <si>
    <t>Общее количество месяцев исполнение контракта (r)</t>
  </si>
  <si>
    <t>мес.</t>
  </si>
  <si>
    <t>Расчет максимальной себестоимости 1 км пробега автобусов</t>
  </si>
  <si>
    <t>1. Расчет максимальной себестоимость 1 км пробега транспортного средства</t>
  </si>
  <si>
    <t xml:space="preserve">S = PОТВ + PОТК + СР + Рт + Рсм + Рш + Рто + ПКР </t>
  </si>
  <si>
    <t>2. Расходы на оплату труда водителей</t>
  </si>
  <si>
    <t>Количество месяцев в году</t>
  </si>
  <si>
    <t>количество месяцев в году;</t>
  </si>
  <si>
    <t>Коэффициент, учитывающий расходы на оплату труда основного и дополнительного отпуска водителя, а также расходы на заработную плату подменного водителя на период отпуска основного водителя</t>
  </si>
  <si>
    <t>Расчетная месячная оплата труда водителя транспортного средства (ЗПВ)</t>
  </si>
  <si>
    <t>Планируемое количество часов работы транспортных средств на срок действия контракта (АЧ)</t>
  </si>
  <si>
    <t>час</t>
  </si>
  <si>
    <t>планируемое количество часов работы транспортных средств i-го класса в t-ом году срока действия
контракта, час.;</t>
  </si>
  <si>
    <t>Коэффициент, характеризующий продолжительность подготовительно-заключительного времени, времени прохождения предрейсовых инструктажей и медицинских осмотров водителей (kПЗ)</t>
  </si>
  <si>
    <t>коэффициент, характеризующий продолжительность подготовительно-заключительного времени,
времени прохождения предрейсовых инструктажей и медицинских осмотров водителя (при использовании
автоматизированной системы контроля за оплатой проезда принимается равным 1,08 в условиях отсутствия
кондуктора, при отсутствии такой системы либо при эксплуатации ее кондуктором - 1,05);</t>
  </si>
  <si>
    <t>Индекс потребительских цен 2019/2018 (IПЦ), (оценка)</t>
  </si>
  <si>
    <t>индекс потребительских цен для t-ого года срока действия контракта, принимаемый в соответствии с
публикуемыми
Минэкономразвития
России
прогнозами
социально-экономического
развития
Российской Федерации</t>
  </si>
  <si>
    <t>2.7.</t>
  </si>
  <si>
    <t>Пробег транспортного средства (Lобщ)</t>
  </si>
  <si>
    <t>2.8.</t>
  </si>
  <si>
    <t>Годовой фонд рабочего времени (ФВРв)</t>
  </si>
  <si>
    <t>годовой фонд рабочего времени водителя транспортных средств при соблюдении нормальной,
40-часовой, продолжительности рабочего времени в неделю (для водителей, работающих в районах Крайнего
Севера, принимается равным 1608 час., для водителей, работающих в местностях, приравненных к районам
Крайнего Севера, - 1656 часов, для водителей, работающих в прочих местностях, - 1744 часов).</t>
  </si>
  <si>
    <t>2.9.</t>
  </si>
  <si>
    <t>Расходы на оплату труда водителей (РОТВ)</t>
  </si>
  <si>
    <t>РОТВ = 12 * 1,2 * ЗПВ * АЧ * kПЗ * IПЦ / (Lобщ * ФРВв)</t>
  </si>
  <si>
    <t>3. Средняя месячная оплата труда водителя</t>
  </si>
  <si>
    <t>Среднемесячная номинальная начисленная заработная плата (СЗП)</t>
  </si>
  <si>
    <t>среднемесячная номинальная начисленная заработная плата работников крупных и средних
предприятий и некоммерческих организаций всех отраслей экономики за ближайший истекший отчетный период
(для муниципальных маршрутов в границах поселения, городского округа или двух и более поселений одного
муниципального
района
принимается
в
соответствии
с
данными
Росстата
административно-территориальных единиц субъекта Российской Федерации,</t>
  </si>
  <si>
    <t>Коэффициент, учитывающий дифференциацию заработной платы водителей (КЗП)</t>
  </si>
  <si>
    <t>коэффициент, учитывающий дифференциацию заработной платы водителей в зависимости от
класса транспортного средства и вида маршрутов
Принимается в зависимости от класса транспортного средства и вида маршрутов:</t>
  </si>
  <si>
    <t>прочие маршруты по 01.01.2022 г.</t>
  </si>
  <si>
    <t>0,95 - водитель автобуса особо малого класса;</t>
  </si>
  <si>
    <t>1,0 -  водитель автобуса малого класса;</t>
  </si>
  <si>
    <t>1,1 - водитель автобуса среднего класса;</t>
  </si>
  <si>
    <t>1,6 - водитель автобуса большого класса;</t>
  </si>
  <si>
    <t>1,7 - водитель автобуса особо большого класса;</t>
  </si>
  <si>
    <t>0,8 - кондуктор;</t>
  </si>
  <si>
    <t>0,9 - ремонтный рабочий.</t>
  </si>
  <si>
    <t>Коэффициент, учитывающий особенности рынка труда в городах с численностью населения свыше миллиона человек (КМ)</t>
  </si>
  <si>
    <t xml:space="preserve">Для г. Москвы принимается равным не менее 0,45, для г. Санкт-Петербурга - не менее 0,7, для других городов с численностью населения свыше миллиона человек - не менее 0,8, для прочих муниципальных образований - 1,0. </t>
  </si>
  <si>
    <t>3.4.</t>
  </si>
  <si>
    <t>Средняя месячная заработная плата труда водителей (ЗПВ)</t>
  </si>
  <si>
    <t>ЗПВ = СЗП * КЗП * КМ</t>
  </si>
  <si>
    <t>4. Расходы на оплату труда кондукторов</t>
  </si>
  <si>
    <t>Коэффициент, учитывающий расходы на оплату труда основного и дополнительного отпуска кондуктора, а также расходы на заработную плату подменного кондуктора на период отпуска основного кондуктора</t>
  </si>
  <si>
    <t>коэффициент, учитывающий расходы на оплату основного и дополнительного отпуска кондуктора,</t>
  </si>
  <si>
    <t>Расчетная месячная оплата труда кондуктора (ЗПК)</t>
  </si>
  <si>
    <t>4.4.</t>
  </si>
  <si>
    <t>Планируемое количество часов работы транспортных средств с кондукторами на срок действия контракта (АЧК)</t>
  </si>
  <si>
    <t>планируемое количество часов работы транспортных средств i-го класса с кондукторами в t-ом году срока действия контракта, час.;</t>
  </si>
  <si>
    <t>4.5.</t>
  </si>
  <si>
    <t>Коэффициент, характеризующий продолжительность подготовительно-заключительного времени</t>
  </si>
  <si>
    <t>При использовании автоматизированной системы контроля за оплатой проезда принимается равным 1,08, при отсутствии такой системы - 1,05.</t>
  </si>
  <si>
    <t>4.6.</t>
  </si>
  <si>
    <t>Прогноз показателей инфляции в крае до 2022 года. Дефляторы по видам экономической деятельности.</t>
  </si>
  <si>
    <t>4.7.</t>
  </si>
  <si>
    <t>4.8.</t>
  </si>
  <si>
    <t>Годовой фонд рабочего времени (ФВРк)</t>
  </si>
  <si>
    <t>годовой фонд рабочего времени кондуктора при соблюдении нормальной, 40-часовой
продолжительности рабочего времени в неделю (для кондукторов, работающих в районах Крайнего Севера,
принимается равным 1656 час., для кондукторов, работающих в местностях, приравненных к районам Крайнего
Севера, - 1704 часов, для кондукторов, работающих в прочих местностях, - 1792 часов).</t>
  </si>
  <si>
    <t>4.9.</t>
  </si>
  <si>
    <t>Расходы на оплату труда кондукторов (РОТК)</t>
  </si>
  <si>
    <t>РОТК = 12 * 1,2 * ЗПК * АЧК * 1,05 * IПЦ / (Lобщ * ФРВк)</t>
  </si>
  <si>
    <t>5. Средняя месячная оплата труда кондуктора</t>
  </si>
  <si>
    <t>среднемесячная номинальная начисленная заработная плата работников крупных и средних
предприятий и некоммерческих организаций всех отраслей экономики за ближайший истекший отчетный период
(для муниципальных маршрутов в границах поселения, городского округа или двух и более поселений одного
муниципального
района
принимается
в
соответствии
с
данными
Росстата в отношении указанных
административно-территориальных единиц субъекта Российской Федерации,</t>
  </si>
  <si>
    <t>Коэффициент учитывающий дифференциацию в оплате труда кондукторов (КЗП)</t>
  </si>
  <si>
    <t>коэффициент, учитывающий дифференциацию в оплате труда кондукторов транспортных средств в
зависимости от вида маршрутов
Принимается в зависимости от класса транспортного средства и вида маршрутов:</t>
  </si>
  <si>
    <t>Средняя месячная заработная плата труда кондуктора (ЗПК)</t>
  </si>
  <si>
    <t>ЗПК = СЗП * КЗП * КМ</t>
  </si>
  <si>
    <t>6. Отчисления на социальные нужды от платы труда водителей и кондукторов транспортных средств</t>
  </si>
  <si>
    <t>6.1.</t>
  </si>
  <si>
    <t>Суммарный тариф отчислений на социальные нужды и обязательное социальное страхование от несчастных случаев на производстве и профессиональных заболеваний (Стс)</t>
  </si>
  <si>
    <t>%</t>
  </si>
  <si>
    <t>суммарный тариф отчислений на социальные нужды и обязательное социальное страхование от
несчастных случаев на производстве и профессиональных заболеваний от расходов на оплату труда,
определяемый в соответствии с законодательством Российской Федерации, %</t>
  </si>
  <si>
    <t>6.2.</t>
  </si>
  <si>
    <t>Отчисления на социальные нужды от оплаты труда водителей и кондукторов (СРв, СРк)</t>
  </si>
  <si>
    <t>СР = (РОТВ+ РОТК) * (Стс/100)</t>
  </si>
  <si>
    <t>7. Расходы на топливо для транспортных средств</t>
  </si>
  <si>
    <t>7.1.</t>
  </si>
  <si>
    <t>Цена 1 литра топлива (ЦТ)</t>
  </si>
  <si>
    <t>Цена 1 литра топлива, указанная в последней, предшествующей дате расчета НМЦК, официальной публикации территориального органа Росстата (цену топлива принимают в соотвествии с типом и сортом топлива, указаанным в следующей строке,независимо от фактически п</t>
  </si>
  <si>
    <t>7.2.</t>
  </si>
  <si>
    <t>Транспортная норма расхода топлива в литрах на 100 км пробега (HS)</t>
  </si>
  <si>
    <t>л/100 км</t>
  </si>
  <si>
    <t>не менее 14,5 л АИ-92 - для автобусов особо малого класса;</t>
  </si>
  <si>
    <t>не менее 30,9 л АИ-80 - для автобусов малого класса;</t>
  </si>
  <si>
    <t>не менее 35,0 ДТ - для автобусов среднего класса;</t>
  </si>
  <si>
    <t>не менее 39,8 ДТ - для автобусов большого класса;</t>
  </si>
  <si>
    <t xml:space="preserve">не менее 46,1 ДТ - для автобусов особо большого класса. </t>
  </si>
  <si>
    <t>7.3.</t>
  </si>
  <si>
    <t>Поправочный коэффициент (суммарная относительная надбавка или снижение) к норме, учитывающий особенности эксплуатации (D)</t>
  </si>
  <si>
    <t>Определяется в соответствии с пунктом 40 Инструкции по учету доходов и расходов по обычным видам деятельности на автомобильном транспорте, утвержденной приказом Минтранса России от 24 июня 2003 г. № 153.</t>
  </si>
  <si>
    <t>Пункт 40. Расходы на топливо для автотранспортных средств включаются в состав материальных затрат в расходах по обычным видам деятельности в пределах норм, утверждаемых Минтрансом России, что указывается в учетной политике организации.</t>
  </si>
  <si>
    <t>7.4.</t>
  </si>
  <si>
    <t>Норма расхода топлива на работу отоптелей салона (НОТ)</t>
  </si>
  <si>
    <t>л/ч</t>
  </si>
  <si>
    <t>0 - для автобусов особо малого и малого класса;</t>
  </si>
  <si>
    <t>2,5 - для автобусов среднего класса;</t>
  </si>
  <si>
    <t>3,5 - для автобусов большого и особо большого класса.</t>
  </si>
  <si>
    <t>7.5.</t>
  </si>
  <si>
    <t>Планируемая в соотвествии с расписанием эксплуатационная скорость (VЭ)</t>
  </si>
  <si>
    <t>км/ч</t>
  </si>
  <si>
    <t>7.6.</t>
  </si>
  <si>
    <t>Принимаемое в соотвествии с условиями контракта количество месяцев работы отопителя салона (NЗ)</t>
  </si>
  <si>
    <t>Работа автобусов в зимнее время года (5%*2+10%*4)=50%/12=4,2%.</t>
  </si>
  <si>
    <t>Январь, февраль, март, декабрь - 10 %, апрель, ноябрь - 5 %.</t>
  </si>
  <si>
    <t>7.7.</t>
  </si>
  <si>
    <t>7.8.</t>
  </si>
  <si>
    <t>Индекс цен производителей нефтепродуктов 2019/2018 (Iт),</t>
  </si>
  <si>
    <t>индекс цен производителей нефтепродуктов для t-ого года срока действия контракта (принимаемый в
соответствии с публикуемыми Минэкономразвития России прогнозами социально-экономического развития
Российской Федерации</t>
  </si>
  <si>
    <t>(оценка)</t>
  </si>
  <si>
    <t>7.9.</t>
  </si>
  <si>
    <t>Расходы на топливо (Рт)</t>
  </si>
  <si>
    <t>Рт = ЦТ * (HS / 100 * (1+0,01*D) + (HОТ / VЭ * NЗ / 12)) * Iт</t>
  </si>
  <si>
    <t>8. Расходы на смазочные и прочие эксплуатационные материалы для транспортных средств</t>
  </si>
  <si>
    <t>8.1.</t>
  </si>
  <si>
    <t>Отношение расходов на смазочные и причие эксплуатационные материалы к расходам на топливо для транспортных средств</t>
  </si>
  <si>
    <t>отношение расходов на смазочные и прочие эксплуатационные материалы к расходам на топливо
для транспортных средств;</t>
  </si>
  <si>
    <t>8.2.</t>
  </si>
  <si>
    <t>Расходы на топливо для транспортных средств в расчете на 1 км пробега (РТ)</t>
  </si>
  <si>
    <t>расходы на топливо для транспортных средств i-го класса в t-ый год срока действия контракта в расчете на 1 км пробега</t>
  </si>
  <si>
    <t>8.3.</t>
  </si>
  <si>
    <t>Расходы на смазочные и прочие эксплуатационные материалы (Рсм)</t>
  </si>
  <si>
    <t>Расходы на смазочные и прочие эксплуатационные материалы для транспортных средств i-го класса в
t-ый год срока действия контракта в расчете на 1 км пробега</t>
  </si>
  <si>
    <t>9. Расходы на износ и ремонт шин транспортных средств</t>
  </si>
  <si>
    <t>9.1.</t>
  </si>
  <si>
    <t>Базовые удельные расходы на шины в расчете на 1 км пробега транспортных средств (Уш)</t>
  </si>
  <si>
    <t>Для автобусов особо малого класса принимается равными не менее 0,15,</t>
  </si>
  <si>
    <t>для автобусов малого класса - не менее 0,28,</t>
  </si>
  <si>
    <t>для автобусов среднего класса - не менее 0,66,</t>
  </si>
  <si>
    <t>для автобусов большого класса - не менее 0,84,</t>
  </si>
  <si>
    <t>для автобусов особо большого класса - не менее 0,94.</t>
  </si>
  <si>
    <t>9.2.</t>
  </si>
  <si>
    <t>индекс цен на машины и оборудование для t-ого года срока действия контракта (принимается равным
произведению определяемых Росстатом индексов цен производителей машин и оборудования за период с
декабря 2017 года по период, ближайший к началу срока действия контракта, и прогнозного индекса цен
производителей машин и оборудования для каждого года срока действия контракта, определяемого
Минэкономразвития России в прогнозе социально-экономического развития Российской Федерации</t>
  </si>
  <si>
    <t>9.3.</t>
  </si>
  <si>
    <t>Расходы на износ и ремонт шин (Рш)</t>
  </si>
  <si>
    <t>Рш = Уш * Iм</t>
  </si>
  <si>
    <t>10. Расходы на техническое обслуживание и ремонт транспортных средств</t>
  </si>
  <si>
    <t>10.1.</t>
  </si>
  <si>
    <t>Расходы на техническое обслуживание и ремонт (РТО)</t>
  </si>
  <si>
    <t>РТО = ФОТрр + РЗЧ</t>
  </si>
  <si>
    <t>11. Расходы на оплату труда ремонтных рабочих с отчислениями на социальные нужды</t>
  </si>
  <si>
    <t>11.1.</t>
  </si>
  <si>
    <t>Коэффициент приведения базовой удельной трудоемкости технического обслуживания и ремонта транспортных средств к 1 км пробега</t>
  </si>
  <si>
    <t>0,001-коэффициент приведения базовой удельной трудоемкости технического обслуживания и ремонта
транспортных средств к 1 км пробега;</t>
  </si>
  <si>
    <t>11.2.</t>
  </si>
  <si>
    <t>11.3.</t>
  </si>
  <si>
    <t>Коэффициент, учитывающий расходы на оплату труда основного и дополнительного отпуска ремонтного рабочего, а также расходы на заработную плату подменного рабочего на период отпуска</t>
  </si>
  <si>
    <t>коэффициент, учитывающий расходы на оплату основного и дополнительного отпуска ремонтного</t>
  </si>
  <si>
    <t>11.4.</t>
  </si>
  <si>
    <t>индекс потребительских цен для t-ого года срока действия контракта, принимаемый в соответствии с
публикуемыми Минэкономразвития
России
прогнозами
социально-экономического
развития
Российской
Федерации</t>
  </si>
  <si>
    <t>11.5.</t>
  </si>
  <si>
    <t>Расчетная часовая оплата труда ремонтного рабочего (ЗПР)</t>
  </si>
  <si>
    <t>руб./час</t>
  </si>
  <si>
    <t>11.6.</t>
  </si>
  <si>
    <t>Базовая удельная трудоемкость технического обслуживания транспортных средств (Тт)</t>
  </si>
  <si>
    <t>час./1000 км</t>
  </si>
  <si>
    <t>Для автобусов особо малого класса принимается равной не менее 5,9,</t>
  </si>
  <si>
    <t>для автобусов малого класса - не менее 8,0,</t>
  </si>
  <si>
    <t>для автобусов среднего класса - не менее 9,3,</t>
  </si>
  <si>
    <t>для автобусов большого класса - не менее 13,3,</t>
  </si>
  <si>
    <t>для автобусов особо большого класса - не менее 19,1.</t>
  </si>
  <si>
    <t>11.7.</t>
  </si>
  <si>
    <t>Коэффициент корректировки базовой удельной трудоемкости технического обслуживания транспортных средств в зависимости от природно-климатических условий (Кзп)</t>
  </si>
  <si>
    <t>11.8.</t>
  </si>
  <si>
    <t>Базовая удельная трудоемкость текущего ремонта транспортных средств (Тр)</t>
  </si>
  <si>
    <t>Для автобусов особо малого класса принимается равной не менее 5,4,</t>
  </si>
  <si>
    <t>для автобусов малого класса - не менее 6,4,</t>
  </si>
  <si>
    <t>для автобусов среднего класса - не менее 7,8,</t>
  </si>
  <si>
    <t>для автобусов большого класса - не менее 10,2,</t>
  </si>
  <si>
    <t>для автобусов особо большого класса - не менее 13,2.</t>
  </si>
  <si>
    <t>11.9.</t>
  </si>
  <si>
    <t>Коэффициент корректировки базовой удельной трудоемкости текущего ремонта транспортных средств в зависимости от природно-климатических условий (Кз)</t>
  </si>
  <si>
    <t>11.10.</t>
  </si>
  <si>
    <t>Годовой фонд рабочего времени (ФВРрр)</t>
  </si>
  <si>
    <t>годовой фонд рабочего времени ремонтного рабочего при соблюдении нормальной, 40-часовой,
продолжительности рабочего времени в неделю (для ремонтных рабочих, работающих в районах Крайнего
Севера, принимается равным 1704 час., для ремонтных рабочих, работающих в местностях, приравненных к
районам Крайнего Севера, - 1744 часов, для ремонтных рабочих, работающих в прочих местностях, - 1832 часов)</t>
  </si>
  <si>
    <t>11.11.</t>
  </si>
  <si>
    <t>Страховые взносы ремонтные рабочие - 30%.</t>
  </si>
  <si>
    <t>Взносы на обязательное страхование от несчастных случаев на производстве и профессиональных заболеваний - 0,8%.</t>
  </si>
  <si>
    <t>11.12.</t>
  </si>
  <si>
    <t>Расходы на оплату труда ремонтных рабочих с отчислениями на социальные нужды (ФОТрр)</t>
  </si>
  <si>
    <t>ФОТрр = 0,001*12*1,2*Iпц*ЗПР*(Тт / Кзп + Тр* Кз) / ФРВрр*(1+ Стс / 100)</t>
  </si>
  <si>
    <t>12. Расчетная часовая оплата труда ремонтного рабочего</t>
  </si>
  <si>
    <t>12.1.</t>
  </si>
  <si>
    <t>среднемесячная номинальная начисленная заработная плата работников крупных и средних
предприятий и некоммерческих организаций всех отраслей экономики за ближайший истекший отчетный период
(для муниципальных маршрутов в границах поселения, городского округа или двух и более поселений одного
муниципального
района
принимается
в
соответствии
с
данными
Росстата в отношении указанных административно-территориальных единиц субъекта Российской Федерации,</t>
  </si>
  <si>
    <t>12.2.</t>
  </si>
  <si>
    <t>Коэффициент учитывающий дифференциацию в оплате труда ремонтных рабочих (КЗП)</t>
  </si>
  <si>
    <t>коэффициент, учитывающий дифференциацию в оплате труда ремонтных рабочих в зависимости от
вида маршрутов
Принимается в зависимости от класса транспортного средства и вида маршрутов:</t>
  </si>
  <si>
    <t>прочие маршруты</t>
  </si>
  <si>
    <t>12.3.</t>
  </si>
  <si>
    <t>12.4.</t>
  </si>
  <si>
    <t>ЗПР = СЗП * Кзп * КМ</t>
  </si>
  <si>
    <t>13. Расходы на запасные части и материалы</t>
  </si>
  <si>
    <t>13.1.</t>
  </si>
  <si>
    <t>Базовые удельные расходы на запасные части и материалы для транспортных средств в расчете на 1 км пробега (УЗЧ)</t>
  </si>
  <si>
    <t>Для автобусов особо малого класса принимается равной не менее 2,2,</t>
  </si>
  <si>
    <t>для автобусов малого класса - не менее 3,2,</t>
  </si>
  <si>
    <t>для автобусов среднего класса - не менее 3,6,</t>
  </si>
  <si>
    <t>для автобусов большого класса - не менее 6,4,</t>
  </si>
  <si>
    <t>для автобусов особо большого класса - не менее 8,6.</t>
  </si>
  <si>
    <t>13.2.</t>
  </si>
  <si>
    <t>Коэффициент корректировки базовых удельных расходов на запасные части и материалы в зависимости от природно-климатических условий (Кзч)</t>
  </si>
  <si>
    <t>13.3.</t>
  </si>
  <si>
    <t>13.4.</t>
  </si>
  <si>
    <t>Расходы на запасные части и материалы (РЗЧ)</t>
  </si>
  <si>
    <t>РЗЧ = Узч км * Кзч * Iм</t>
  </si>
  <si>
    <t>14. Прочие расходы по обычным видам деятельности в сумме с косвенными расходами</t>
  </si>
  <si>
    <t>14.1.</t>
  </si>
  <si>
    <t>Отношение суммы прочих расходов по обычным видам деятельности и косвенных расходов к переменным расходам (Кпр)</t>
  </si>
  <si>
    <t>Отношение суммы прочих расходов по обычным видам деятельности и косвенных расходов к переменным расходам зависит от общего пробега:</t>
  </si>
  <si>
    <t>0,62 - 0,81 до 50 тыс. км;</t>
  </si>
  <si>
    <t>0,61 - 0,80 свыше 50 до 150 тыс. км;</t>
  </si>
  <si>
    <t>0,58 - 0,76 свыше 150 до 850 тыс. км;</t>
  </si>
  <si>
    <t>0,52 - 0,68 свыше 850 до 1650 тыс. км;</t>
  </si>
  <si>
    <t>0,47 - 0,62 свыше 1650 до 2450 тыс. км;</t>
  </si>
  <si>
    <t>0,42 - 0,55 свыше 2450 до 3250 тыс. км;</t>
  </si>
  <si>
    <t>0,37 - 0,49 свыше 3250 до 4050 тыс. км</t>
  </si>
  <si>
    <t>0,34 - 0,45 свыше 4050 до 4850 тыс. км;</t>
  </si>
  <si>
    <t>0,30 - 0,40 свыше 4850 до 5650 тыс.км.</t>
  </si>
  <si>
    <t>14.2.</t>
  </si>
  <si>
    <t>14.3.</t>
  </si>
  <si>
    <t>14.4.</t>
  </si>
  <si>
    <t>14.5.</t>
  </si>
  <si>
    <t>14.6.</t>
  </si>
  <si>
    <t>Прочие расходы по обычным видам деятельности в сумме с косвенными расходами (ПКР)</t>
  </si>
  <si>
    <t>ПКР = Кпр * (Рт + Рсм + Рш + РТО)</t>
  </si>
  <si>
    <t>Расчетная начальная (максимальная) цена контракта на выполнение работ,связанных с осуществлением регулярных перевозок 
пассажиров 
и багажа автомобильным транспортом по регулируемым тарифам на муниципальных маршрутах в границах Сухобузимского района 
составляет 613716,21 (Шестьсот тринадцать   тысяч семьсот шестнадцать) рублей 21 копейка.</t>
  </si>
  <si>
    <t>На основании п.3 ч.219 Бюджетного кодекса РФ 
получатель бюджетных средств принимает бюджетные обязательства в пределах доведенных до него лимитов бюджетных 
обязательств, в соответствии с этим начальная (максимальная) цена контракта на выполнение работ,связанных с осуществлением 
регулярных перевозок пассажиров 
и багажа автомобильным транспортом по регулируемым тарифам на муниципальных маршрутах в границах Сухобузимского района 
составляет 12,00 (двенадцать) рублей 00 копеек.</t>
  </si>
  <si>
    <t xml:space="preserve">Руководитель                                                                   _______________Е.А. Емельяненко    
</t>
  </si>
</sst>
</file>

<file path=xl/styles.xml><?xml version="1.0" encoding="utf-8"?>
<styleSheet xmlns="http://schemas.openxmlformats.org/spreadsheetml/2006/main">
  <numFmts count="5">
    <numFmt numFmtId="176" formatCode="#,##0.000"/>
    <numFmt numFmtId="177" formatCode="_ * #,##0.00_ ;_ * \-#,##0.00_ ;_ * &quot;-&quot;??_ ;_ @_ "/>
    <numFmt numFmtId="178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6">
    <font>
      <sz val="10"/>
      <name val="Arial"/>
      <charset val="134"/>
    </font>
    <font>
      <sz val="8"/>
      <name val="Times New Roman"/>
      <charset val="204"/>
    </font>
    <font>
      <sz val="10"/>
      <name val="Times New Roman"/>
      <charset val="204"/>
    </font>
    <font>
      <b/>
      <sz val="11"/>
      <color indexed="8"/>
      <name val="Times New Roman"/>
      <charset val="204"/>
    </font>
    <font>
      <sz val="11"/>
      <name val="Arial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33" borderId="0" applyNumberFormat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5" fillId="18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15" borderId="20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22" applyNumberFormat="0" applyAlignment="0" applyProtection="0">
      <alignment vertical="center"/>
    </xf>
    <xf numFmtId="0" fontId="10" fillId="16" borderId="21" applyNumberFormat="0" applyAlignment="0" applyProtection="0">
      <alignment vertical="center"/>
    </xf>
    <xf numFmtId="0" fontId="21" fillId="18" borderId="22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80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/>
    <xf numFmtId="0" fontId="2" fillId="0" borderId="7" xfId="0" applyFont="1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2" fillId="0" borderId="5" xfId="0" applyFont="1" applyBorder="1" applyAlignment="1"/>
    <xf numFmtId="0" fontId="2" fillId="0" borderId="8" xfId="0" applyFont="1" applyBorder="1" applyAlignment="1">
      <alignment wrapText="1"/>
    </xf>
    <xf numFmtId="0" fontId="0" fillId="0" borderId="9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/>
    <xf numFmtId="0" fontId="2" fillId="0" borderId="11" xfId="0" applyFont="1" applyBorder="1" applyAlignment="1">
      <alignment vertical="top"/>
    </xf>
    <xf numFmtId="0" fontId="2" fillId="0" borderId="1" xfId="0" applyFont="1" applyBorder="1" applyAlignment="1"/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2" fontId="2" fillId="0" borderId="13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4" fontId="2" fillId="0" borderId="13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/>
    </xf>
    <xf numFmtId="4" fontId="2" fillId="0" borderId="11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vertical="top" wrapText="1"/>
    </xf>
    <xf numFmtId="4" fontId="2" fillId="2" borderId="11" xfId="0" applyNumberFormat="1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4" fontId="2" fillId="2" borderId="11" xfId="0" applyNumberFormat="1" applyFont="1" applyFill="1" applyBorder="1" applyAlignment="1">
      <alignment vertical="top"/>
    </xf>
    <xf numFmtId="176" fontId="2" fillId="2" borderId="11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0" fillId="0" borderId="13" xfId="0" applyFill="1" applyBorder="1"/>
    <xf numFmtId="0" fontId="0" fillId="0" borderId="18" xfId="0" applyFill="1" applyBorder="1"/>
    <xf numFmtId="0" fontId="2" fillId="2" borderId="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5" xfId="0" applyNumberFormat="1" applyFont="1" applyFill="1" applyBorder="1" applyAlignment="1">
      <alignment vertical="top"/>
    </xf>
    <xf numFmtId="4" fontId="2" fillId="2" borderId="10" xfId="0" applyNumberFormat="1" applyFont="1" applyFill="1" applyBorder="1" applyAlignment="1">
      <alignment vertical="top"/>
    </xf>
    <xf numFmtId="176" fontId="2" fillId="2" borderId="1" xfId="0" applyNumberFormat="1" applyFont="1" applyFill="1" applyBorder="1" applyAlignment="1">
      <alignment vertical="top"/>
    </xf>
    <xf numFmtId="176" fontId="2" fillId="2" borderId="10" xfId="0" applyNumberFormat="1" applyFont="1" applyFill="1" applyBorder="1" applyAlignment="1">
      <alignment vertical="top"/>
    </xf>
    <xf numFmtId="2" fontId="2" fillId="2" borderId="11" xfId="0" applyNumberFormat="1" applyFont="1" applyFill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4" fontId="2" fillId="2" borderId="11" xfId="0" applyNumberFormat="1" applyFont="1" applyFill="1" applyBorder="1" applyAlignment="1">
      <alignment horizontal="center" vertical="top"/>
    </xf>
    <xf numFmtId="2" fontId="2" fillId="2" borderId="11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6"/>
  <sheetViews>
    <sheetView showGridLines="0" tabSelected="1" topLeftCell="A184" workbookViewId="0">
      <selection activeCell="N17" sqref="N17"/>
    </sheetView>
  </sheetViews>
  <sheetFormatPr defaultColWidth="9" defaultRowHeight="13.2" outlineLevelCol="6"/>
  <cols>
    <col min="1" max="1" width="4.28703703703704" customWidth="1"/>
    <col min="2" max="2" width="31.1388888888889" customWidth="1"/>
    <col min="3" max="3" width="10" customWidth="1"/>
    <col min="4" max="4" width="12.712962962963" customWidth="1"/>
    <col min="5" max="5" width="83.1388888888889" customWidth="1"/>
    <col min="6" max="6" width="0.425925925925926" customWidth="1"/>
    <col min="7" max="10" width="8.28703703703704" customWidth="1"/>
  </cols>
  <sheetData>
    <row r="1" ht="16.5" customHeight="1" spans="3:6">
      <c r="C1" s="1" t="s">
        <v>0</v>
      </c>
      <c r="D1" s="2"/>
      <c r="E1" s="2"/>
      <c r="F1" s="2"/>
    </row>
    <row r="2" ht="32.25" customHeight="1" spans="3:6">
      <c r="C2" s="1" t="s">
        <v>1</v>
      </c>
      <c r="D2" s="2"/>
      <c r="E2" s="2"/>
      <c r="F2" s="2"/>
    </row>
    <row r="3" ht="23.25" customHeight="1" spans="3:6">
      <c r="C3" s="1" t="s">
        <v>2</v>
      </c>
      <c r="D3" s="2"/>
      <c r="E3" s="2"/>
      <c r="F3" s="2"/>
    </row>
    <row r="4" ht="27" customHeight="1" spans="3:6">
      <c r="C4" s="1" t="s">
        <v>3</v>
      </c>
      <c r="D4" s="2"/>
      <c r="E4" s="2"/>
      <c r="F4" s="2"/>
    </row>
    <row r="5" ht="36" customHeight="1" spans="3:6">
      <c r="C5" s="1" t="s">
        <v>4</v>
      </c>
      <c r="D5" s="2"/>
      <c r="E5" s="2"/>
      <c r="F5" s="2"/>
    </row>
    <row r="6" ht="36.75" customHeight="1" spans="3:6">
      <c r="C6" s="1" t="s">
        <v>5</v>
      </c>
      <c r="D6" s="2"/>
      <c r="E6" s="2"/>
      <c r="F6" s="2"/>
    </row>
    <row r="7" spans="3:6">
      <c r="C7" s="2"/>
      <c r="D7" s="2"/>
      <c r="E7" s="2"/>
      <c r="F7" s="2"/>
    </row>
    <row r="8" ht="2.25" customHeight="1" spans="3:6">
      <c r="C8" s="2"/>
      <c r="D8" s="2"/>
      <c r="E8" s="2"/>
      <c r="F8" s="2"/>
    </row>
    <row r="10" ht="13.95" spans="1:5">
      <c r="A10" s="2"/>
      <c r="B10" s="2"/>
      <c r="C10" s="2"/>
      <c r="D10" s="2"/>
      <c r="E10" s="2"/>
    </row>
    <row r="11" spans="1:5">
      <c r="A11" s="3" t="s">
        <v>6</v>
      </c>
      <c r="B11" s="4" t="s">
        <v>7</v>
      </c>
      <c r="C11" s="5" t="s">
        <v>8</v>
      </c>
      <c r="D11" s="6" t="s">
        <v>9</v>
      </c>
      <c r="E11" s="7"/>
    </row>
    <row r="12" ht="13.95" spans="1:5">
      <c r="A12" s="8" t="s">
        <v>10</v>
      </c>
      <c r="B12" s="9"/>
      <c r="C12" s="10"/>
      <c r="D12" s="6" t="s">
        <v>11</v>
      </c>
      <c r="E12" s="11" t="s">
        <v>12</v>
      </c>
    </row>
    <row r="13" ht="12.75" customHeight="1" spans="1:5">
      <c r="A13" s="12"/>
      <c r="B13" s="9"/>
      <c r="C13" s="13"/>
      <c r="D13" s="9" t="s">
        <v>13</v>
      </c>
      <c r="E13" s="14"/>
    </row>
    <row r="14" ht="24" customHeight="1" spans="1:5">
      <c r="A14" s="15"/>
      <c r="B14" s="16"/>
      <c r="C14" s="17"/>
      <c r="D14" s="16"/>
      <c r="E14" s="18"/>
    </row>
    <row r="15" ht="13.95" spans="1:5">
      <c r="A15" s="19"/>
      <c r="B15" s="20" t="s">
        <v>14</v>
      </c>
      <c r="C15" s="21"/>
      <c r="D15" s="20"/>
      <c r="E15" s="22"/>
    </row>
    <row r="16" ht="13.95" spans="1:5">
      <c r="A16" s="19"/>
      <c r="B16" s="20" t="s">
        <v>15</v>
      </c>
      <c r="C16" s="21"/>
      <c r="D16" s="20" t="s">
        <v>16</v>
      </c>
      <c r="E16" s="22"/>
    </row>
    <row r="17" ht="26.4" spans="1:5">
      <c r="A17" s="3"/>
      <c r="B17" s="3" t="s">
        <v>17</v>
      </c>
      <c r="C17" s="23"/>
      <c r="D17" s="4" t="s">
        <v>18</v>
      </c>
      <c r="E17" s="24" t="s">
        <v>19</v>
      </c>
    </row>
    <row r="18" spans="1:5">
      <c r="A18" s="8"/>
      <c r="B18" s="8"/>
      <c r="C18" s="13"/>
      <c r="D18" s="9"/>
      <c r="E18" s="24" t="s">
        <v>20</v>
      </c>
    </row>
    <row r="19" spans="1:5">
      <c r="A19" s="8"/>
      <c r="B19" s="8"/>
      <c r="C19" s="13"/>
      <c r="D19" s="9"/>
      <c r="E19" s="24" t="s">
        <v>21</v>
      </c>
    </row>
    <row r="20" spans="1:5">
      <c r="A20" s="8"/>
      <c r="B20" s="8"/>
      <c r="C20" s="13"/>
      <c r="D20" s="9"/>
      <c r="E20" s="24" t="s">
        <v>22</v>
      </c>
    </row>
    <row r="21" spans="1:5">
      <c r="A21" s="8"/>
      <c r="B21" s="8"/>
      <c r="C21" s="13"/>
      <c r="D21" s="9"/>
      <c r="E21" s="24" t="s">
        <v>23</v>
      </c>
    </row>
    <row r="22" ht="13.95" spans="1:5">
      <c r="A22" s="19"/>
      <c r="B22" s="19"/>
      <c r="C22" s="17"/>
      <c r="D22" s="16"/>
      <c r="E22" s="25" t="s">
        <v>24</v>
      </c>
    </row>
    <row r="23" ht="13.95" spans="1:5">
      <c r="A23" s="26"/>
      <c r="B23" s="27" t="s">
        <v>25</v>
      </c>
      <c r="C23" s="28" t="s">
        <v>26</v>
      </c>
      <c r="D23" s="29">
        <v>2.11</v>
      </c>
      <c r="E23" s="27"/>
    </row>
    <row r="24" ht="13.95" spans="1:5">
      <c r="A24" s="30"/>
      <c r="B24" s="26" t="s">
        <v>27</v>
      </c>
      <c r="C24" s="28" t="s">
        <v>28</v>
      </c>
      <c r="D24" s="31">
        <f>D38</f>
        <v>813440</v>
      </c>
      <c r="E24" s="27"/>
    </row>
    <row r="25" ht="13.95" spans="1:5">
      <c r="A25" s="32" t="s">
        <v>29</v>
      </c>
      <c r="B25" s="33"/>
      <c r="C25" s="33"/>
      <c r="D25" s="34"/>
      <c r="E25" s="27"/>
    </row>
    <row r="26" ht="13.95" spans="1:5">
      <c r="A26" s="35" t="s">
        <v>30</v>
      </c>
      <c r="B26" s="35" t="s">
        <v>31</v>
      </c>
      <c r="C26" s="36"/>
      <c r="D26" s="37"/>
      <c r="E26" s="27"/>
    </row>
    <row r="27" ht="13.95" spans="1:5">
      <c r="A27" s="38"/>
      <c r="B27" s="38"/>
      <c r="C27" s="39"/>
      <c r="D27" s="40">
        <f>(D28+D29)-D30-D31</f>
        <v>613716.2054045</v>
      </c>
      <c r="E27" s="27" t="s">
        <v>32</v>
      </c>
    </row>
    <row r="28" ht="27.15" spans="1:5">
      <c r="A28" s="26" t="s">
        <v>33</v>
      </c>
      <c r="B28" s="27" t="s">
        <v>34</v>
      </c>
      <c r="C28" s="28" t="s">
        <v>26</v>
      </c>
      <c r="D28" s="41">
        <f>D48</f>
        <v>1331828.4354045</v>
      </c>
      <c r="E28" s="27" t="s">
        <v>35</v>
      </c>
    </row>
    <row r="29" ht="98.25" customHeight="1" spans="1:5">
      <c r="A29" s="26" t="s">
        <v>36</v>
      </c>
      <c r="B29" s="27" t="s">
        <v>37</v>
      </c>
      <c r="C29" s="28" t="s">
        <v>26</v>
      </c>
      <c r="D29" s="41">
        <v>0</v>
      </c>
      <c r="E29" s="27" t="s">
        <v>38</v>
      </c>
    </row>
    <row r="30" ht="106.35" spans="1:5">
      <c r="A30" s="26" t="s">
        <v>39</v>
      </c>
      <c r="B30" s="27" t="s">
        <v>40</v>
      </c>
      <c r="C30" s="28" t="s">
        <v>26</v>
      </c>
      <c r="D30" s="42">
        <v>515492.8</v>
      </c>
      <c r="E30" s="27" t="s">
        <v>41</v>
      </c>
    </row>
    <row r="31" ht="40.35" spans="1:5">
      <c r="A31" s="26" t="s">
        <v>42</v>
      </c>
      <c r="B31" s="27" t="s">
        <v>43</v>
      </c>
      <c r="C31" s="28" t="s">
        <v>26</v>
      </c>
      <c r="D31" s="42">
        <f>D34</f>
        <v>202619.43</v>
      </c>
      <c r="E31" s="27" t="s">
        <v>35</v>
      </c>
    </row>
    <row r="32" ht="13.95" spans="1:5">
      <c r="A32" s="32" t="s">
        <v>44</v>
      </c>
      <c r="B32" s="33"/>
      <c r="C32" s="33"/>
      <c r="D32" s="33"/>
      <c r="E32" s="43"/>
    </row>
    <row r="33" ht="40.35" spans="1:5">
      <c r="A33" s="26" t="s">
        <v>45</v>
      </c>
      <c r="B33" s="27" t="s">
        <v>43</v>
      </c>
      <c r="C33" s="28" t="s">
        <v>26</v>
      </c>
      <c r="D33" s="42">
        <f>D35*D36*D38/D37</f>
        <v>202619.43</v>
      </c>
      <c r="E33" s="27" t="s">
        <v>46</v>
      </c>
    </row>
    <row r="34" ht="40.35" spans="1:5">
      <c r="A34" s="26" t="s">
        <v>47</v>
      </c>
      <c r="B34" s="27" t="s">
        <v>43</v>
      </c>
      <c r="C34" s="28" t="s">
        <v>26</v>
      </c>
      <c r="D34" s="42">
        <f>D35*D36</f>
        <v>202619.43</v>
      </c>
      <c r="E34" s="27" t="s">
        <v>48</v>
      </c>
    </row>
    <row r="35" ht="53.55" spans="1:5">
      <c r="A35" s="26" t="s">
        <v>49</v>
      </c>
      <c r="B35" s="27" t="s">
        <v>50</v>
      </c>
      <c r="C35" s="28" t="s">
        <v>26</v>
      </c>
      <c r="D35" s="41">
        <v>195390</v>
      </c>
      <c r="E35" s="27"/>
    </row>
    <row r="36" ht="27.15" spans="1:5">
      <c r="A36" s="26" t="s">
        <v>51</v>
      </c>
      <c r="B36" s="27" t="s">
        <v>52</v>
      </c>
      <c r="C36" s="28"/>
      <c r="D36" s="44">
        <v>1.037</v>
      </c>
      <c r="E36" s="27"/>
    </row>
    <row r="37" ht="40.35" spans="1:5">
      <c r="A37" s="26" t="s">
        <v>53</v>
      </c>
      <c r="B37" s="27" t="s">
        <v>54</v>
      </c>
      <c r="C37" s="28" t="s">
        <v>55</v>
      </c>
      <c r="D37" s="45">
        <f>D40</f>
        <v>813440</v>
      </c>
      <c r="E37" s="27" t="s">
        <v>35</v>
      </c>
    </row>
    <row r="38" ht="40.35" spans="1:5">
      <c r="A38" s="26" t="s">
        <v>56</v>
      </c>
      <c r="B38" s="27" t="s">
        <v>57</v>
      </c>
      <c r="C38" s="28" t="s">
        <v>55</v>
      </c>
      <c r="D38" s="45">
        <f>D44</f>
        <v>813440</v>
      </c>
      <c r="E38" s="27" t="s">
        <v>35</v>
      </c>
    </row>
    <row r="39" ht="13.95" spans="1:5">
      <c r="A39" s="32" t="s">
        <v>58</v>
      </c>
      <c r="B39" s="33"/>
      <c r="C39" s="33"/>
      <c r="D39" s="33"/>
      <c r="E39" s="43"/>
    </row>
    <row r="40" ht="40.35" spans="1:5">
      <c r="A40" s="26" t="s">
        <v>59</v>
      </c>
      <c r="B40" s="27" t="s">
        <v>54</v>
      </c>
      <c r="C40" s="28" t="s">
        <v>55</v>
      </c>
      <c r="D40" s="45">
        <f>D41*D42</f>
        <v>813440</v>
      </c>
      <c r="E40" s="27" t="s">
        <v>60</v>
      </c>
    </row>
    <row r="41" ht="40.35" spans="1:5">
      <c r="A41" s="26" t="s">
        <v>61</v>
      </c>
      <c r="B41" s="27" t="s">
        <v>62</v>
      </c>
      <c r="C41" s="28" t="s">
        <v>28</v>
      </c>
      <c r="D41" s="45">
        <v>19840</v>
      </c>
      <c r="E41" s="27" t="s">
        <v>63</v>
      </c>
    </row>
    <row r="42" ht="27.15" spans="1:5">
      <c r="A42" s="26" t="s">
        <v>64</v>
      </c>
      <c r="B42" s="27" t="s">
        <v>65</v>
      </c>
      <c r="C42" s="28" t="s">
        <v>66</v>
      </c>
      <c r="D42" s="45">
        <v>41</v>
      </c>
      <c r="E42" s="27"/>
    </row>
    <row r="43" ht="13.95" spans="1:5">
      <c r="A43" s="32" t="s">
        <v>67</v>
      </c>
      <c r="B43" s="33"/>
      <c r="C43" s="33"/>
      <c r="D43" s="33"/>
      <c r="E43" s="43"/>
    </row>
    <row r="44" ht="40.35" spans="1:5">
      <c r="A44" s="26" t="s">
        <v>68</v>
      </c>
      <c r="B44" s="27" t="s">
        <v>57</v>
      </c>
      <c r="C44" s="28" t="s">
        <v>55</v>
      </c>
      <c r="D44" s="45">
        <f>D45*D46</f>
        <v>813440</v>
      </c>
      <c r="E44" s="27" t="s">
        <v>69</v>
      </c>
    </row>
    <row r="45" ht="27.15" spans="1:5">
      <c r="A45" s="26" t="s">
        <v>70</v>
      </c>
      <c r="B45" s="27" t="s">
        <v>71</v>
      </c>
      <c r="C45" s="28" t="s">
        <v>28</v>
      </c>
      <c r="D45" s="45">
        <v>19840</v>
      </c>
      <c r="E45" s="27" t="s">
        <v>72</v>
      </c>
    </row>
    <row r="46" ht="27.15" spans="1:5">
      <c r="A46" s="26" t="s">
        <v>73</v>
      </c>
      <c r="B46" s="27" t="s">
        <v>65</v>
      </c>
      <c r="C46" s="28" t="s">
        <v>66</v>
      </c>
      <c r="D46" s="45">
        <v>41</v>
      </c>
      <c r="E46" s="27"/>
    </row>
    <row r="47" ht="13.95" spans="1:5">
      <c r="A47" s="32" t="s">
        <v>74</v>
      </c>
      <c r="B47" s="33"/>
      <c r="C47" s="33"/>
      <c r="D47" s="33"/>
      <c r="E47" s="43"/>
    </row>
    <row r="48" ht="27.15" spans="1:5">
      <c r="A48" s="26" t="s">
        <v>75</v>
      </c>
      <c r="B48" s="27" t="s">
        <v>34</v>
      </c>
      <c r="C48" s="28" t="s">
        <v>26</v>
      </c>
      <c r="D48" s="41">
        <f>(D49*D50*D52/D53+D54)+D55*D56*D51*D59/(12*D57)</f>
        <v>1331828.4354045</v>
      </c>
      <c r="E48" s="27" t="s">
        <v>76</v>
      </c>
    </row>
    <row r="49" ht="27.15" spans="1:5">
      <c r="A49" s="26" t="s">
        <v>77</v>
      </c>
      <c r="B49" s="27" t="s">
        <v>78</v>
      </c>
      <c r="C49" s="28" t="s">
        <v>79</v>
      </c>
      <c r="D49" s="46">
        <f>D62</f>
        <v>47.7662833304843</v>
      </c>
      <c r="E49" s="27" t="s">
        <v>35</v>
      </c>
    </row>
    <row r="50" ht="40.35" spans="1:5">
      <c r="A50" s="26" t="s">
        <v>80</v>
      </c>
      <c r="B50" s="27" t="s">
        <v>81</v>
      </c>
      <c r="C50" s="28"/>
      <c r="D50" s="47">
        <v>1.048</v>
      </c>
      <c r="E50" s="27" t="s">
        <v>82</v>
      </c>
    </row>
    <row r="51" ht="44.25" customHeight="1" spans="1:5">
      <c r="A51" s="26" t="s">
        <v>83</v>
      </c>
      <c r="B51" s="27" t="s">
        <v>84</v>
      </c>
      <c r="C51" s="28"/>
      <c r="D51" s="47">
        <v>1.049</v>
      </c>
      <c r="E51" s="27"/>
    </row>
    <row r="52" ht="13.95" spans="1:5">
      <c r="A52" s="26" t="s">
        <v>83</v>
      </c>
      <c r="B52" s="27" t="s">
        <v>85</v>
      </c>
      <c r="C52" s="28" t="s">
        <v>28</v>
      </c>
      <c r="D52" s="45">
        <v>19840</v>
      </c>
      <c r="E52" s="27" t="s">
        <v>86</v>
      </c>
    </row>
    <row r="53" ht="95.25" customHeight="1" spans="1:5">
      <c r="A53" s="26" t="s">
        <v>87</v>
      </c>
      <c r="B53" s="27" t="s">
        <v>88</v>
      </c>
      <c r="C53" s="28"/>
      <c r="D53" s="48">
        <v>0.91</v>
      </c>
      <c r="E53" s="27" t="s">
        <v>89</v>
      </c>
    </row>
    <row r="54" ht="27.15" spans="1:5">
      <c r="A54" s="26" t="s">
        <v>90</v>
      </c>
      <c r="B54" s="27" t="s">
        <v>91</v>
      </c>
      <c r="C54" s="28"/>
      <c r="D54" s="48">
        <v>0</v>
      </c>
      <c r="E54" s="27" t="s">
        <v>92</v>
      </c>
    </row>
    <row r="55" ht="27.15" spans="1:5">
      <c r="A55" s="26" t="s">
        <v>93</v>
      </c>
      <c r="B55" s="27" t="s">
        <v>94</v>
      </c>
      <c r="C55" s="28" t="s">
        <v>95</v>
      </c>
      <c r="D55" s="48">
        <v>1</v>
      </c>
      <c r="E55" s="27" t="s">
        <v>96</v>
      </c>
    </row>
    <row r="56" ht="27.15" spans="1:5">
      <c r="A56" s="26" t="s">
        <v>97</v>
      </c>
      <c r="B56" s="27" t="s">
        <v>98</v>
      </c>
      <c r="C56" s="28" t="s">
        <v>26</v>
      </c>
      <c r="D56" s="46">
        <v>1146000</v>
      </c>
      <c r="E56" s="27" t="s">
        <v>99</v>
      </c>
    </row>
    <row r="57" ht="45.75" customHeight="1" spans="1:5">
      <c r="A57" s="26" t="s">
        <v>100</v>
      </c>
      <c r="B57" s="27" t="s">
        <v>101</v>
      </c>
      <c r="C57" s="28" t="s">
        <v>102</v>
      </c>
      <c r="D57" s="48">
        <v>5</v>
      </c>
      <c r="E57" s="27" t="s">
        <v>103</v>
      </c>
    </row>
    <row r="58" ht="27.15" spans="1:5">
      <c r="A58" s="26" t="s">
        <v>104</v>
      </c>
      <c r="B58" s="49" t="s">
        <v>105</v>
      </c>
      <c r="C58" s="28" t="s">
        <v>102</v>
      </c>
      <c r="D58" s="48">
        <v>1</v>
      </c>
      <c r="E58" s="27"/>
    </row>
    <row r="59" ht="27.15" spans="1:5">
      <c r="A59" s="26" t="s">
        <v>106</v>
      </c>
      <c r="B59" s="27" t="s">
        <v>107</v>
      </c>
      <c r="C59" s="28" t="s">
        <v>108</v>
      </c>
      <c r="D59" s="48">
        <v>12</v>
      </c>
      <c r="E59" s="27"/>
    </row>
    <row r="60" ht="13.95" spans="1:5">
      <c r="A60" s="50" t="s">
        <v>109</v>
      </c>
      <c r="B60" s="51"/>
      <c r="C60" s="51"/>
      <c r="D60" s="51"/>
      <c r="E60" s="52"/>
    </row>
    <row r="61" ht="13.95" spans="1:5">
      <c r="A61" s="32" t="s">
        <v>110</v>
      </c>
      <c r="B61" s="33"/>
      <c r="C61" s="33"/>
      <c r="D61" s="33"/>
      <c r="E61" s="43"/>
    </row>
    <row r="62" ht="27.15" spans="1:5">
      <c r="A62" s="53" t="s">
        <v>30</v>
      </c>
      <c r="B62" s="27" t="s">
        <v>78</v>
      </c>
      <c r="C62" s="28" t="s">
        <v>79</v>
      </c>
      <c r="D62" s="46">
        <f>D72+D95+D112+D131+D136+D144+D146+D206</f>
        <v>47.7662833304843</v>
      </c>
      <c r="E62" s="28" t="s">
        <v>111</v>
      </c>
    </row>
    <row r="63" ht="13.95" spans="1:5">
      <c r="A63" s="32" t="s">
        <v>112</v>
      </c>
      <c r="B63" s="54"/>
      <c r="C63" s="54"/>
      <c r="D63" s="54"/>
      <c r="E63" s="55"/>
    </row>
    <row r="64" ht="13.95" spans="1:5">
      <c r="A64" s="53" t="s">
        <v>45</v>
      </c>
      <c r="B64" s="27" t="s">
        <v>113</v>
      </c>
      <c r="C64" s="28" t="s">
        <v>108</v>
      </c>
      <c r="D64" s="48">
        <v>12</v>
      </c>
      <c r="E64" s="28" t="s">
        <v>114</v>
      </c>
    </row>
    <row r="65" ht="79.95" spans="1:5">
      <c r="A65" s="53" t="s">
        <v>47</v>
      </c>
      <c r="B65" s="27" t="s">
        <v>115</v>
      </c>
      <c r="C65" s="28"/>
      <c r="D65" s="48">
        <v>1.2</v>
      </c>
      <c r="E65" s="28"/>
    </row>
    <row r="66" ht="40.35" spans="1:5">
      <c r="A66" s="53" t="s">
        <v>49</v>
      </c>
      <c r="B66" s="27" t="s">
        <v>116</v>
      </c>
      <c r="C66" s="28"/>
      <c r="D66" s="46">
        <f>D85</f>
        <v>19592.33</v>
      </c>
      <c r="E66" s="28" t="s">
        <v>35</v>
      </c>
    </row>
    <row r="67" ht="40.35" spans="1:5">
      <c r="A67" s="53" t="s">
        <v>51</v>
      </c>
      <c r="B67" s="27" t="s">
        <v>117</v>
      </c>
      <c r="C67" s="28" t="s">
        <v>118</v>
      </c>
      <c r="D67" s="28">
        <v>800.6</v>
      </c>
      <c r="E67" s="27" t="s">
        <v>119</v>
      </c>
    </row>
    <row r="68" ht="79.95" spans="1:5">
      <c r="A68" s="53" t="s">
        <v>53</v>
      </c>
      <c r="B68" s="27" t="s">
        <v>120</v>
      </c>
      <c r="C68" s="28"/>
      <c r="D68" s="45">
        <v>1.05</v>
      </c>
      <c r="E68" s="27" t="s">
        <v>121</v>
      </c>
    </row>
    <row r="69" ht="106.35" spans="1:5">
      <c r="A69" s="53" t="s">
        <v>56</v>
      </c>
      <c r="B69" s="27" t="s">
        <v>122</v>
      </c>
      <c r="C69" s="28"/>
      <c r="D69" s="48">
        <v>1.05</v>
      </c>
      <c r="E69" s="27" t="s">
        <v>123</v>
      </c>
    </row>
    <row r="70" ht="27.15" spans="1:5">
      <c r="A70" s="53" t="s">
        <v>124</v>
      </c>
      <c r="B70" s="27" t="s">
        <v>125</v>
      </c>
      <c r="C70" s="28" t="s">
        <v>28</v>
      </c>
      <c r="D70" s="45">
        <v>19840</v>
      </c>
      <c r="E70" s="27" t="s">
        <v>86</v>
      </c>
    </row>
    <row r="71" ht="79.95" spans="1:5">
      <c r="A71" s="53" t="s">
        <v>126</v>
      </c>
      <c r="B71" s="27" t="s">
        <v>127</v>
      </c>
      <c r="C71" s="28" t="s">
        <v>118</v>
      </c>
      <c r="D71" s="48">
        <v>1744</v>
      </c>
      <c r="E71" s="27" t="s">
        <v>128</v>
      </c>
    </row>
    <row r="72" ht="27.15" spans="1:5">
      <c r="A72" s="53" t="s">
        <v>129</v>
      </c>
      <c r="B72" s="27" t="s">
        <v>130</v>
      </c>
      <c r="C72" s="28" t="s">
        <v>79</v>
      </c>
      <c r="D72" s="46">
        <f>D64*D65*D66*D67*D68*D69/(D70*D71)</f>
        <v>7.19705157205604</v>
      </c>
      <c r="E72" s="28" t="s">
        <v>131</v>
      </c>
    </row>
    <row r="73" ht="13.95" spans="1:5">
      <c r="A73" s="32" t="s">
        <v>132</v>
      </c>
      <c r="B73" s="33"/>
      <c r="C73" s="33"/>
      <c r="D73" s="33"/>
      <c r="E73" s="43"/>
    </row>
    <row r="74" ht="185.55" spans="1:5">
      <c r="A74" s="53" t="s">
        <v>59</v>
      </c>
      <c r="B74" s="27" t="s">
        <v>133</v>
      </c>
      <c r="C74" s="28" t="s">
        <v>26</v>
      </c>
      <c r="D74" s="46">
        <v>19592.33</v>
      </c>
      <c r="E74" s="27" t="s">
        <v>134</v>
      </c>
    </row>
    <row r="75" ht="39.6" spans="1:5">
      <c r="A75" s="36" t="s">
        <v>61</v>
      </c>
      <c r="B75" s="35" t="s">
        <v>135</v>
      </c>
      <c r="C75" s="36"/>
      <c r="D75" s="56">
        <v>1</v>
      </c>
      <c r="E75" s="57" t="s">
        <v>136</v>
      </c>
    </row>
    <row r="76" spans="1:5">
      <c r="A76" s="58"/>
      <c r="B76" s="59"/>
      <c r="C76" s="58"/>
      <c r="D76" s="60"/>
      <c r="E76" s="57" t="s">
        <v>137</v>
      </c>
    </row>
    <row r="77" spans="1:5">
      <c r="A77" s="58"/>
      <c r="B77" s="59"/>
      <c r="C77" s="58"/>
      <c r="D77" s="60"/>
      <c r="E77" s="57" t="s">
        <v>138</v>
      </c>
    </row>
    <row r="78" spans="1:5">
      <c r="A78" s="58"/>
      <c r="B78" s="59"/>
      <c r="C78" s="58"/>
      <c r="D78" s="60"/>
      <c r="E78" s="57" t="s">
        <v>139</v>
      </c>
    </row>
    <row r="79" spans="1:5">
      <c r="A79" s="58"/>
      <c r="B79" s="59"/>
      <c r="C79" s="58"/>
      <c r="D79" s="60"/>
      <c r="E79" s="57" t="s">
        <v>140</v>
      </c>
    </row>
    <row r="80" spans="1:5">
      <c r="A80" s="58"/>
      <c r="B80" s="59"/>
      <c r="C80" s="58"/>
      <c r="D80" s="60"/>
      <c r="E80" s="57" t="s">
        <v>141</v>
      </c>
    </row>
    <row r="81" spans="1:5">
      <c r="A81" s="58"/>
      <c r="B81" s="59"/>
      <c r="C81" s="58"/>
      <c r="D81" s="60"/>
      <c r="E81" s="57" t="s">
        <v>142</v>
      </c>
    </row>
    <row r="82" spans="1:5">
      <c r="A82" s="58"/>
      <c r="B82" s="59"/>
      <c r="C82" s="58"/>
      <c r="D82" s="60"/>
      <c r="E82" s="57" t="s">
        <v>143</v>
      </c>
    </row>
    <row r="83" ht="18.75" customHeight="1" spans="1:5">
      <c r="A83" s="53"/>
      <c r="B83" s="26"/>
      <c r="C83" s="53"/>
      <c r="D83" s="61"/>
      <c r="E83" s="27" t="s">
        <v>144</v>
      </c>
    </row>
    <row r="84" ht="53.55" spans="1:5">
      <c r="A84" s="53" t="s">
        <v>64</v>
      </c>
      <c r="B84" s="27" t="s">
        <v>145</v>
      </c>
      <c r="C84" s="28"/>
      <c r="D84" s="48">
        <v>1</v>
      </c>
      <c r="E84" s="27" t="s">
        <v>146</v>
      </c>
    </row>
    <row r="85" ht="27.15" spans="1:5">
      <c r="A85" s="53" t="s">
        <v>147</v>
      </c>
      <c r="B85" s="27" t="s">
        <v>148</v>
      </c>
      <c r="C85" s="28" t="s">
        <v>26</v>
      </c>
      <c r="D85" s="46">
        <f>D74*D75*D84</f>
        <v>19592.33</v>
      </c>
      <c r="E85" s="28" t="s">
        <v>149</v>
      </c>
    </row>
    <row r="86" ht="13.95" spans="1:5">
      <c r="A86" s="32" t="s">
        <v>150</v>
      </c>
      <c r="B86" s="33"/>
      <c r="C86" s="33"/>
      <c r="D86" s="33"/>
      <c r="E86" s="43"/>
    </row>
    <row r="87" ht="13.95" spans="1:5">
      <c r="A87" s="53" t="s">
        <v>68</v>
      </c>
      <c r="B87" s="27" t="s">
        <v>113</v>
      </c>
      <c r="C87" s="28" t="s">
        <v>108</v>
      </c>
      <c r="D87" s="48">
        <v>12</v>
      </c>
      <c r="E87" s="28" t="s">
        <v>114</v>
      </c>
    </row>
    <row r="88" ht="79.5" customHeight="1" spans="1:5">
      <c r="A88" s="53" t="s">
        <v>70</v>
      </c>
      <c r="B88" s="27" t="s">
        <v>151</v>
      </c>
      <c r="C88" s="28"/>
      <c r="D88" s="48">
        <v>1.2</v>
      </c>
      <c r="E88" s="28" t="s">
        <v>152</v>
      </c>
    </row>
    <row r="89" ht="27.15" spans="1:5">
      <c r="A89" s="53" t="s">
        <v>73</v>
      </c>
      <c r="B89" s="27" t="s">
        <v>153</v>
      </c>
      <c r="C89" s="28"/>
      <c r="D89" s="46">
        <f>D108</f>
        <v>14438.4</v>
      </c>
      <c r="E89" s="28" t="s">
        <v>35</v>
      </c>
    </row>
    <row r="90" ht="53.55" spans="1:5">
      <c r="A90" s="53" t="s">
        <v>154</v>
      </c>
      <c r="B90" s="27" t="s">
        <v>155</v>
      </c>
      <c r="C90" s="28" t="s">
        <v>118</v>
      </c>
      <c r="D90" s="28">
        <v>345</v>
      </c>
      <c r="E90" s="27" t="s">
        <v>156</v>
      </c>
    </row>
    <row r="91" ht="40.35" spans="1:5">
      <c r="A91" s="53" t="s">
        <v>157</v>
      </c>
      <c r="B91" s="27" t="s">
        <v>158</v>
      </c>
      <c r="C91" s="28"/>
      <c r="D91" s="45">
        <v>1.05</v>
      </c>
      <c r="E91" s="27" t="s">
        <v>159</v>
      </c>
    </row>
    <row r="92" ht="27.15" spans="1:5">
      <c r="A92" s="53" t="s">
        <v>160</v>
      </c>
      <c r="B92" s="27" t="s">
        <v>122</v>
      </c>
      <c r="C92" s="28"/>
      <c r="D92" s="48">
        <v>1.05</v>
      </c>
      <c r="E92" s="27" t="s">
        <v>161</v>
      </c>
    </row>
    <row r="93" ht="27.15" spans="1:5">
      <c r="A93" s="53" t="s">
        <v>162</v>
      </c>
      <c r="B93" s="27" t="s">
        <v>125</v>
      </c>
      <c r="C93" s="28" t="s">
        <v>28</v>
      </c>
      <c r="D93" s="48">
        <v>19840</v>
      </c>
      <c r="E93" s="27" t="s">
        <v>86</v>
      </c>
    </row>
    <row r="94" ht="93" customHeight="1" spans="1:5">
      <c r="A94" s="53" t="s">
        <v>163</v>
      </c>
      <c r="B94" s="27" t="s">
        <v>164</v>
      </c>
      <c r="C94" s="28" t="s">
        <v>118</v>
      </c>
      <c r="D94" s="48">
        <v>1792</v>
      </c>
      <c r="E94" s="27" t="s">
        <v>165</v>
      </c>
    </row>
    <row r="95" ht="27.15" spans="1:5">
      <c r="A95" s="53" t="s">
        <v>166</v>
      </c>
      <c r="B95" s="27" t="s">
        <v>167</v>
      </c>
      <c r="C95" s="28" t="s">
        <v>79</v>
      </c>
      <c r="D95" s="46">
        <f>D87*D88*D89*D90*D91*D92/(D93*D94)</f>
        <v>2.22433185483871</v>
      </c>
      <c r="E95" s="28" t="s">
        <v>168</v>
      </c>
    </row>
    <row r="96" ht="13.95" spans="1:5">
      <c r="A96" s="32" t="s">
        <v>169</v>
      </c>
      <c r="B96" s="33"/>
      <c r="C96" s="33"/>
      <c r="D96" s="33"/>
      <c r="E96" s="43"/>
    </row>
    <row r="97" ht="185.55" spans="1:5">
      <c r="A97" s="53" t="s">
        <v>75</v>
      </c>
      <c r="B97" s="27" t="s">
        <v>133</v>
      </c>
      <c r="C97" s="28" t="s">
        <v>26</v>
      </c>
      <c r="D97" s="46">
        <v>18048</v>
      </c>
      <c r="E97" s="27" t="s">
        <v>170</v>
      </c>
    </row>
    <row r="98" ht="39.6" spans="1:5">
      <c r="A98" s="36" t="s">
        <v>77</v>
      </c>
      <c r="B98" s="35" t="s">
        <v>171</v>
      </c>
      <c r="C98" s="36"/>
      <c r="D98" s="56">
        <v>0.8</v>
      </c>
      <c r="E98" s="57" t="s">
        <v>172</v>
      </c>
    </row>
    <row r="99" spans="1:5">
      <c r="A99" s="58"/>
      <c r="B99" s="59"/>
      <c r="C99" s="58"/>
      <c r="D99" s="60"/>
      <c r="E99" s="57" t="s">
        <v>137</v>
      </c>
    </row>
    <row r="100" spans="1:5">
      <c r="A100" s="58"/>
      <c r="B100" s="59"/>
      <c r="C100" s="58"/>
      <c r="D100" s="60"/>
      <c r="E100" s="57" t="s">
        <v>138</v>
      </c>
    </row>
    <row r="101" spans="1:5">
      <c r="A101" s="58"/>
      <c r="B101" s="59"/>
      <c r="C101" s="58"/>
      <c r="D101" s="60"/>
      <c r="E101" s="57" t="s">
        <v>139</v>
      </c>
    </row>
    <row r="102" spans="1:5">
      <c r="A102" s="58"/>
      <c r="B102" s="59"/>
      <c r="C102" s="58"/>
      <c r="D102" s="60"/>
      <c r="E102" s="57" t="s">
        <v>140</v>
      </c>
    </row>
    <row r="103" spans="1:5">
      <c r="A103" s="58"/>
      <c r="B103" s="59"/>
      <c r="C103" s="58"/>
      <c r="D103" s="60"/>
      <c r="E103" s="57" t="s">
        <v>141</v>
      </c>
    </row>
    <row r="104" spans="1:5">
      <c r="A104" s="58"/>
      <c r="B104" s="59"/>
      <c r="C104" s="58"/>
      <c r="D104" s="60"/>
      <c r="E104" s="57" t="s">
        <v>142</v>
      </c>
    </row>
    <row r="105" spans="1:5">
      <c r="A105" s="58"/>
      <c r="B105" s="59"/>
      <c r="C105" s="58"/>
      <c r="D105" s="60"/>
      <c r="E105" s="57" t="s">
        <v>143</v>
      </c>
    </row>
    <row r="106" ht="13.95" spans="1:5">
      <c r="A106" s="53"/>
      <c r="B106" s="26"/>
      <c r="C106" s="53"/>
      <c r="D106" s="61"/>
      <c r="E106" s="27" t="s">
        <v>144</v>
      </c>
    </row>
    <row r="107" ht="53.55" spans="1:5">
      <c r="A107" s="53" t="s">
        <v>80</v>
      </c>
      <c r="B107" s="27" t="s">
        <v>145</v>
      </c>
      <c r="C107" s="28"/>
      <c r="D107" s="48">
        <v>1</v>
      </c>
      <c r="E107" s="27" t="s">
        <v>146</v>
      </c>
    </row>
    <row r="108" ht="27.15" spans="1:5">
      <c r="A108" s="53" t="s">
        <v>83</v>
      </c>
      <c r="B108" s="27" t="s">
        <v>173</v>
      </c>
      <c r="C108" s="28" t="s">
        <v>26</v>
      </c>
      <c r="D108" s="46">
        <f>D97*D98*D107</f>
        <v>14438.4</v>
      </c>
      <c r="E108" s="28" t="s">
        <v>174</v>
      </c>
    </row>
    <row r="109" ht="13.95" spans="1:5">
      <c r="A109" s="32" t="s">
        <v>175</v>
      </c>
      <c r="B109" s="33"/>
      <c r="C109" s="33"/>
      <c r="D109" s="33"/>
      <c r="E109" s="43"/>
    </row>
    <row r="110" spans="1:5">
      <c r="A110" s="36" t="s">
        <v>176</v>
      </c>
      <c r="B110" s="35" t="s">
        <v>177</v>
      </c>
      <c r="C110" s="36" t="s">
        <v>178</v>
      </c>
      <c r="D110" s="62">
        <v>30.8</v>
      </c>
      <c r="E110" s="35" t="s">
        <v>179</v>
      </c>
    </row>
    <row r="111" ht="66.75" customHeight="1" spans="1:5">
      <c r="A111" s="53"/>
      <c r="B111" s="26"/>
      <c r="C111" s="53"/>
      <c r="D111" s="63"/>
      <c r="E111" s="64"/>
    </row>
    <row r="112" ht="40.35" spans="1:5">
      <c r="A112" s="53" t="s">
        <v>180</v>
      </c>
      <c r="B112" s="27" t="s">
        <v>181</v>
      </c>
      <c r="C112" s="28" t="s">
        <v>79</v>
      </c>
      <c r="D112" s="46">
        <f>(D72+D95)*(30.8/100)</f>
        <v>2.90178609548358</v>
      </c>
      <c r="E112" s="28" t="s">
        <v>182</v>
      </c>
    </row>
    <row r="113" ht="13.95" spans="1:5">
      <c r="A113" s="32" t="s">
        <v>183</v>
      </c>
      <c r="B113" s="33"/>
      <c r="C113" s="33"/>
      <c r="D113" s="33"/>
      <c r="E113" s="43"/>
    </row>
    <row r="114" ht="40.35" spans="1:5">
      <c r="A114" s="53" t="s">
        <v>184</v>
      </c>
      <c r="B114" s="27" t="s">
        <v>185</v>
      </c>
      <c r="C114" s="28" t="s">
        <v>26</v>
      </c>
      <c r="D114" s="46">
        <v>41.14</v>
      </c>
      <c r="E114" s="27" t="s">
        <v>186</v>
      </c>
    </row>
    <row r="115" spans="1:5">
      <c r="A115" s="36" t="s">
        <v>187</v>
      </c>
      <c r="B115" s="35" t="s">
        <v>188</v>
      </c>
      <c r="C115" s="36" t="s">
        <v>189</v>
      </c>
      <c r="D115" s="65">
        <v>30.9</v>
      </c>
      <c r="E115" s="57" t="s">
        <v>190</v>
      </c>
    </row>
    <row r="116" spans="1:5">
      <c r="A116" s="58"/>
      <c r="B116" s="59"/>
      <c r="C116" s="58"/>
      <c r="D116" s="66"/>
      <c r="E116" s="57" t="s">
        <v>191</v>
      </c>
    </row>
    <row r="117" spans="1:5">
      <c r="A117" s="58"/>
      <c r="B117" s="59"/>
      <c r="C117" s="58"/>
      <c r="D117" s="66"/>
      <c r="E117" s="57" t="s">
        <v>192</v>
      </c>
    </row>
    <row r="118" spans="1:5">
      <c r="A118" s="58"/>
      <c r="B118" s="59"/>
      <c r="C118" s="58"/>
      <c r="D118" s="66"/>
      <c r="E118" s="57" t="s">
        <v>193</v>
      </c>
    </row>
    <row r="119" ht="22.5" customHeight="1" spans="1:5">
      <c r="A119" s="53"/>
      <c r="B119" s="26"/>
      <c r="C119" s="53"/>
      <c r="D119" s="67"/>
      <c r="E119" s="27" t="s">
        <v>194</v>
      </c>
    </row>
    <row r="120" ht="39.6" spans="1:5">
      <c r="A120" s="36" t="s">
        <v>195</v>
      </c>
      <c r="B120" s="35" t="s">
        <v>196</v>
      </c>
      <c r="C120" s="36" t="s">
        <v>178</v>
      </c>
      <c r="D120" s="68">
        <v>0.35</v>
      </c>
      <c r="E120" s="57" t="s">
        <v>197</v>
      </c>
    </row>
    <row r="121" ht="45.75" customHeight="1" spans="1:5">
      <c r="A121" s="53"/>
      <c r="B121" s="26"/>
      <c r="C121" s="53"/>
      <c r="D121" s="69"/>
      <c r="E121" s="27" t="s">
        <v>198</v>
      </c>
    </row>
    <row r="122" spans="1:5">
      <c r="A122" s="36" t="s">
        <v>199</v>
      </c>
      <c r="B122" s="35" t="s">
        <v>200</v>
      </c>
      <c r="C122" s="36" t="s">
        <v>201</v>
      </c>
      <c r="D122" s="65">
        <v>0</v>
      </c>
      <c r="E122" s="57" t="s">
        <v>202</v>
      </c>
    </row>
    <row r="123" spans="1:5">
      <c r="A123" s="58"/>
      <c r="B123" s="59"/>
      <c r="C123" s="58"/>
      <c r="D123" s="66"/>
      <c r="E123" s="57" t="s">
        <v>203</v>
      </c>
    </row>
    <row r="124" ht="13.95" spans="1:5">
      <c r="A124" s="53"/>
      <c r="B124" s="26"/>
      <c r="C124" s="53"/>
      <c r="D124" s="67"/>
      <c r="E124" s="27" t="s">
        <v>204</v>
      </c>
    </row>
    <row r="125" ht="40.35" spans="1:5">
      <c r="A125" s="53" t="s">
        <v>205</v>
      </c>
      <c r="B125" s="27" t="s">
        <v>206</v>
      </c>
      <c r="C125" s="28" t="s">
        <v>207</v>
      </c>
      <c r="D125" s="48">
        <v>28.3</v>
      </c>
      <c r="E125" s="27"/>
    </row>
    <row r="126" spans="1:5">
      <c r="A126" s="36" t="s">
        <v>208</v>
      </c>
      <c r="B126" s="35" t="s">
        <v>209</v>
      </c>
      <c r="C126" s="36" t="s">
        <v>108</v>
      </c>
      <c r="D126" s="56">
        <v>6</v>
      </c>
      <c r="E126" s="57" t="s">
        <v>210</v>
      </c>
    </row>
    <row r="127" ht="43.5" customHeight="1" spans="1:5">
      <c r="A127" s="53"/>
      <c r="B127" s="26"/>
      <c r="C127" s="53"/>
      <c r="D127" s="61"/>
      <c r="E127" s="27" t="s">
        <v>211</v>
      </c>
    </row>
    <row r="128" ht="13.95" spans="1:5">
      <c r="A128" s="53" t="s">
        <v>212</v>
      </c>
      <c r="B128" s="27" t="s">
        <v>113</v>
      </c>
      <c r="C128" s="28" t="s">
        <v>108</v>
      </c>
      <c r="D128" s="48">
        <v>12</v>
      </c>
      <c r="E128" s="27"/>
    </row>
    <row r="129" ht="26.4" spans="1:5">
      <c r="A129" s="36" t="s">
        <v>213</v>
      </c>
      <c r="B129" s="57" t="s">
        <v>214</v>
      </c>
      <c r="C129" s="36"/>
      <c r="D129" s="56">
        <v>1.003</v>
      </c>
      <c r="E129" s="35" t="s">
        <v>215</v>
      </c>
    </row>
    <row r="130" ht="13.95" spans="1:5">
      <c r="A130" s="53"/>
      <c r="B130" s="27" t="s">
        <v>216</v>
      </c>
      <c r="C130" s="53"/>
      <c r="D130" s="61"/>
      <c r="E130" s="26"/>
    </row>
    <row r="131" ht="13.95" spans="1:5">
      <c r="A131" s="53" t="s">
        <v>217</v>
      </c>
      <c r="B131" s="28" t="s">
        <v>218</v>
      </c>
      <c r="C131" s="28" t="s">
        <v>26</v>
      </c>
      <c r="D131" s="70">
        <f>D114*(D115/100*(1+0.01*D120)+(D122/D125*D126/12)*D129)</f>
        <v>12.75675291</v>
      </c>
      <c r="E131" s="28" t="s">
        <v>219</v>
      </c>
    </row>
    <row r="132" ht="13.95" spans="1:5">
      <c r="A132" s="32" t="s">
        <v>220</v>
      </c>
      <c r="B132" s="33"/>
      <c r="C132" s="33"/>
      <c r="D132" s="33"/>
      <c r="E132" s="43"/>
    </row>
    <row r="133" ht="26.4" spans="1:5">
      <c r="A133" s="36" t="s">
        <v>221</v>
      </c>
      <c r="B133" s="35" t="s">
        <v>222</v>
      </c>
      <c r="C133" s="36"/>
      <c r="D133" s="56">
        <v>0.075</v>
      </c>
      <c r="E133" s="57" t="s">
        <v>223</v>
      </c>
    </row>
    <row r="134" ht="54.75" customHeight="1" spans="1:5">
      <c r="A134" s="53"/>
      <c r="B134" s="26"/>
      <c r="C134" s="53"/>
      <c r="D134" s="61"/>
      <c r="E134" s="27"/>
    </row>
    <row r="135" ht="58.5" customHeight="1" spans="1:5">
      <c r="A135" s="53" t="s">
        <v>224</v>
      </c>
      <c r="B135" s="27" t="s">
        <v>225</v>
      </c>
      <c r="C135" s="28" t="s">
        <v>79</v>
      </c>
      <c r="D135" s="70">
        <f>D131</f>
        <v>12.75675291</v>
      </c>
      <c r="E135" s="27" t="s">
        <v>226</v>
      </c>
    </row>
    <row r="136" ht="27.15" spans="1:5">
      <c r="A136" s="53" t="s">
        <v>227</v>
      </c>
      <c r="B136" s="27" t="s">
        <v>228</v>
      </c>
      <c r="C136" s="28" t="s">
        <v>79</v>
      </c>
      <c r="D136" s="70">
        <f>D133*D135</f>
        <v>0.95675646825</v>
      </c>
      <c r="E136" s="27" t="s">
        <v>229</v>
      </c>
    </row>
    <row r="137" ht="13.95" spans="1:5">
      <c r="A137" s="32" t="s">
        <v>230</v>
      </c>
      <c r="B137" s="33"/>
      <c r="C137" s="33"/>
      <c r="D137" s="33"/>
      <c r="E137" s="43"/>
    </row>
    <row r="138" spans="1:5">
      <c r="A138" s="36" t="s">
        <v>231</v>
      </c>
      <c r="B138" s="35" t="s">
        <v>232</v>
      </c>
      <c r="C138" s="36" t="s">
        <v>79</v>
      </c>
      <c r="D138" s="56">
        <v>0.28</v>
      </c>
      <c r="E138" s="57" t="s">
        <v>233</v>
      </c>
    </row>
    <row r="139" spans="1:5">
      <c r="A139" s="58"/>
      <c r="B139" s="59"/>
      <c r="C139" s="58"/>
      <c r="D139" s="60"/>
      <c r="E139" s="57" t="s">
        <v>234</v>
      </c>
    </row>
    <row r="140" spans="1:5">
      <c r="A140" s="58"/>
      <c r="B140" s="59"/>
      <c r="C140" s="58"/>
      <c r="D140" s="60"/>
      <c r="E140" s="57" t="s">
        <v>235</v>
      </c>
    </row>
    <row r="141" spans="1:5">
      <c r="A141" s="58"/>
      <c r="B141" s="59"/>
      <c r="C141" s="58"/>
      <c r="D141" s="60"/>
      <c r="E141" s="57" t="s">
        <v>236</v>
      </c>
    </row>
    <row r="142" ht="13.95" spans="1:5">
      <c r="A142" s="53"/>
      <c r="B142" s="26"/>
      <c r="C142" s="53"/>
      <c r="D142" s="61"/>
      <c r="E142" s="27" t="s">
        <v>237</v>
      </c>
    </row>
    <row r="143" ht="98.25" customHeight="1" spans="1:5">
      <c r="A143" s="53" t="s">
        <v>238</v>
      </c>
      <c r="B143" s="27" t="s">
        <v>84</v>
      </c>
      <c r="C143" s="28"/>
      <c r="D143" s="48">
        <v>1.225</v>
      </c>
      <c r="E143" s="27" t="s">
        <v>239</v>
      </c>
    </row>
    <row r="144" ht="13.95" spans="1:5">
      <c r="A144" s="53" t="s">
        <v>240</v>
      </c>
      <c r="B144" s="28" t="s">
        <v>241</v>
      </c>
      <c r="C144" s="28" t="s">
        <v>79</v>
      </c>
      <c r="D144" s="70">
        <f>D138*D143</f>
        <v>0.343</v>
      </c>
      <c r="E144" s="28" t="s">
        <v>242</v>
      </c>
    </row>
    <row r="145" ht="13.95" spans="1:5">
      <c r="A145" s="32" t="s">
        <v>243</v>
      </c>
      <c r="B145" s="33"/>
      <c r="C145" s="33"/>
      <c r="D145" s="33"/>
      <c r="E145" s="43"/>
    </row>
    <row r="146" ht="27.15" spans="1:5">
      <c r="A146" s="53" t="s">
        <v>244</v>
      </c>
      <c r="B146" s="27" t="s">
        <v>245</v>
      </c>
      <c r="C146" s="28" t="s">
        <v>79</v>
      </c>
      <c r="D146" s="70">
        <f>D168+D190</f>
        <v>7.82195593539566</v>
      </c>
      <c r="E146" s="28" t="s">
        <v>246</v>
      </c>
    </row>
    <row r="147" ht="13.95" spans="1:5">
      <c r="A147" s="32" t="s">
        <v>247</v>
      </c>
      <c r="B147" s="33"/>
      <c r="C147" s="33"/>
      <c r="D147" s="33"/>
      <c r="E147" s="43"/>
    </row>
    <row r="148" ht="53.55" spans="1:5">
      <c r="A148" s="53" t="s">
        <v>248</v>
      </c>
      <c r="B148" s="27" t="s">
        <v>249</v>
      </c>
      <c r="C148" s="28"/>
      <c r="D148" s="48">
        <v>0.001</v>
      </c>
      <c r="E148" s="27" t="s">
        <v>250</v>
      </c>
    </row>
    <row r="149" ht="13.95" spans="1:5">
      <c r="A149" s="53" t="s">
        <v>251</v>
      </c>
      <c r="B149" s="27" t="s">
        <v>113</v>
      </c>
      <c r="C149" s="28" t="s">
        <v>108</v>
      </c>
      <c r="D149" s="48">
        <v>12</v>
      </c>
      <c r="E149" s="27" t="s">
        <v>114</v>
      </c>
    </row>
    <row r="150" ht="79.95" spans="1:5">
      <c r="A150" s="53" t="s">
        <v>252</v>
      </c>
      <c r="B150" s="27" t="s">
        <v>253</v>
      </c>
      <c r="C150" s="28"/>
      <c r="D150" s="48">
        <v>1.2</v>
      </c>
      <c r="E150" s="27" t="s">
        <v>254</v>
      </c>
    </row>
    <row r="151" ht="106.35" spans="1:5">
      <c r="A151" s="53" t="s">
        <v>255</v>
      </c>
      <c r="B151" s="27" t="s">
        <v>122</v>
      </c>
      <c r="C151" s="28"/>
      <c r="D151" s="45">
        <v>1.056</v>
      </c>
      <c r="E151" s="27" t="s">
        <v>256</v>
      </c>
    </row>
    <row r="152" ht="27.15" spans="1:5">
      <c r="A152" s="53" t="s">
        <v>257</v>
      </c>
      <c r="B152" s="27" t="s">
        <v>258</v>
      </c>
      <c r="C152" s="28" t="s">
        <v>259</v>
      </c>
      <c r="D152" s="71">
        <f>D181</f>
        <v>16243.2</v>
      </c>
      <c r="E152" s="28" t="s">
        <v>35</v>
      </c>
    </row>
    <row r="153" spans="1:5">
      <c r="A153" s="36" t="s">
        <v>260</v>
      </c>
      <c r="B153" s="35" t="s">
        <v>261</v>
      </c>
      <c r="C153" s="36" t="s">
        <v>262</v>
      </c>
      <c r="D153" s="56">
        <v>8</v>
      </c>
      <c r="E153" s="57" t="s">
        <v>263</v>
      </c>
    </row>
    <row r="154" spans="1:5">
      <c r="A154" s="58"/>
      <c r="B154" s="59"/>
      <c r="C154" s="58"/>
      <c r="D154" s="60"/>
      <c r="E154" s="57" t="s">
        <v>264</v>
      </c>
    </row>
    <row r="155" spans="1:5">
      <c r="A155" s="58"/>
      <c r="B155" s="59"/>
      <c r="C155" s="58"/>
      <c r="D155" s="60"/>
      <c r="E155" s="57" t="s">
        <v>265</v>
      </c>
    </row>
    <row r="156" spans="1:5">
      <c r="A156" s="58"/>
      <c r="B156" s="59"/>
      <c r="C156" s="58"/>
      <c r="D156" s="60"/>
      <c r="E156" s="57" t="s">
        <v>266</v>
      </c>
    </row>
    <row r="157" ht="30" customHeight="1" spans="1:5">
      <c r="A157" s="53"/>
      <c r="B157" s="26"/>
      <c r="C157" s="53"/>
      <c r="D157" s="61"/>
      <c r="E157" s="27" t="s">
        <v>267</v>
      </c>
    </row>
    <row r="158" ht="66.75" spans="1:5">
      <c r="A158" s="53" t="s">
        <v>268</v>
      </c>
      <c r="B158" s="27" t="s">
        <v>269</v>
      </c>
      <c r="C158" s="28"/>
      <c r="D158" s="48">
        <v>0.9</v>
      </c>
      <c r="E158" s="27"/>
    </row>
    <row r="159" spans="1:5">
      <c r="A159" s="36" t="s">
        <v>270</v>
      </c>
      <c r="B159" s="35" t="s">
        <v>271</v>
      </c>
      <c r="C159" s="36" t="s">
        <v>262</v>
      </c>
      <c r="D159" s="56">
        <v>6.4</v>
      </c>
      <c r="E159" s="57" t="s">
        <v>272</v>
      </c>
    </row>
    <row r="160" spans="1:5">
      <c r="A160" s="58"/>
      <c r="B160" s="59"/>
      <c r="C160" s="58"/>
      <c r="D160" s="60"/>
      <c r="E160" s="57" t="s">
        <v>273</v>
      </c>
    </row>
    <row r="161" spans="1:5">
      <c r="A161" s="58"/>
      <c r="B161" s="59"/>
      <c r="C161" s="58"/>
      <c r="D161" s="60"/>
      <c r="E161" s="57" t="s">
        <v>274</v>
      </c>
    </row>
    <row r="162" spans="1:5">
      <c r="A162" s="58"/>
      <c r="B162" s="59"/>
      <c r="C162" s="58"/>
      <c r="D162" s="60"/>
      <c r="E162" s="57" t="s">
        <v>275</v>
      </c>
    </row>
    <row r="163" ht="13.95" spans="1:5">
      <c r="A163" s="53"/>
      <c r="B163" s="26"/>
      <c r="C163" s="53"/>
      <c r="D163" s="61"/>
      <c r="E163" s="27" t="s">
        <v>276</v>
      </c>
    </row>
    <row r="164" ht="66.75" spans="1:5">
      <c r="A164" s="53" t="s">
        <v>277</v>
      </c>
      <c r="B164" s="27" t="s">
        <v>278</v>
      </c>
      <c r="C164" s="28"/>
      <c r="D164" s="48">
        <v>1.2</v>
      </c>
      <c r="E164" s="28"/>
    </row>
    <row r="165" ht="96.75" customHeight="1" spans="1:5">
      <c r="A165" s="53" t="s">
        <v>279</v>
      </c>
      <c r="B165" s="27" t="s">
        <v>280</v>
      </c>
      <c r="C165" s="28" t="s">
        <v>118</v>
      </c>
      <c r="D165" s="48">
        <v>1832</v>
      </c>
      <c r="E165" s="27" t="s">
        <v>281</v>
      </c>
    </row>
    <row r="166" spans="1:5">
      <c r="A166" s="36" t="s">
        <v>282</v>
      </c>
      <c r="B166" s="35" t="s">
        <v>177</v>
      </c>
      <c r="C166" s="36" t="s">
        <v>178</v>
      </c>
      <c r="D166" s="56">
        <v>30.8</v>
      </c>
      <c r="E166" s="57" t="s">
        <v>283</v>
      </c>
    </row>
    <row r="167" ht="27.15" spans="1:5">
      <c r="A167" s="53"/>
      <c r="B167" s="26"/>
      <c r="C167" s="53"/>
      <c r="D167" s="61"/>
      <c r="E167" s="27" t="s">
        <v>284</v>
      </c>
    </row>
    <row r="168" ht="40.35" spans="1:5">
      <c r="A168" s="53" t="s">
        <v>285</v>
      </c>
      <c r="B168" s="27" t="s">
        <v>286</v>
      </c>
      <c r="C168" s="28" t="s">
        <v>79</v>
      </c>
      <c r="D168" s="70">
        <f>D148*12*1.2*D151*D152*(D153/D158+D159*D164)/D165*(1+D166/100)</f>
        <v>2.92195593539566</v>
      </c>
      <c r="E168" s="28" t="s">
        <v>287</v>
      </c>
    </row>
    <row r="169" ht="13.95" spans="1:5">
      <c r="A169" s="32" t="s">
        <v>288</v>
      </c>
      <c r="B169" s="33"/>
      <c r="C169" s="33"/>
      <c r="D169" s="33"/>
      <c r="E169" s="43"/>
    </row>
    <row r="170" ht="185.55" spans="1:5">
      <c r="A170" s="53" t="s">
        <v>289</v>
      </c>
      <c r="B170" s="27" t="s">
        <v>133</v>
      </c>
      <c r="C170" s="28" t="s">
        <v>26</v>
      </c>
      <c r="D170" s="46">
        <v>18048</v>
      </c>
      <c r="E170" s="27" t="s">
        <v>290</v>
      </c>
    </row>
    <row r="171" ht="39.6" spans="1:5">
      <c r="A171" s="36" t="s">
        <v>291</v>
      </c>
      <c r="B171" s="35" t="s">
        <v>292</v>
      </c>
      <c r="C171" s="36"/>
      <c r="D171" s="56">
        <v>0.9</v>
      </c>
      <c r="E171" s="57" t="s">
        <v>293</v>
      </c>
    </row>
    <row r="172" spans="1:5">
      <c r="A172" s="58"/>
      <c r="B172" s="59"/>
      <c r="C172" s="58"/>
      <c r="D172" s="60"/>
      <c r="E172" s="57" t="s">
        <v>294</v>
      </c>
    </row>
    <row r="173" spans="1:5">
      <c r="A173" s="58"/>
      <c r="B173" s="59"/>
      <c r="C173" s="58"/>
      <c r="D173" s="60"/>
      <c r="E173" s="57" t="s">
        <v>138</v>
      </c>
    </row>
    <row r="174" spans="1:5">
      <c r="A174" s="58"/>
      <c r="B174" s="59"/>
      <c r="C174" s="58"/>
      <c r="D174" s="60"/>
      <c r="E174" s="57" t="s">
        <v>139</v>
      </c>
    </row>
    <row r="175" spans="1:5">
      <c r="A175" s="58"/>
      <c r="B175" s="59"/>
      <c r="C175" s="58"/>
      <c r="D175" s="60"/>
      <c r="E175" s="57" t="s">
        <v>140</v>
      </c>
    </row>
    <row r="176" spans="1:5">
      <c r="A176" s="58"/>
      <c r="B176" s="59"/>
      <c r="C176" s="58"/>
      <c r="D176" s="60"/>
      <c r="E176" s="57" t="s">
        <v>141</v>
      </c>
    </row>
    <row r="177" spans="1:5">
      <c r="A177" s="58"/>
      <c r="B177" s="59"/>
      <c r="C177" s="58"/>
      <c r="D177" s="60"/>
      <c r="E177" s="57" t="s">
        <v>142</v>
      </c>
    </row>
    <row r="178" spans="1:5">
      <c r="A178" s="58"/>
      <c r="B178" s="59"/>
      <c r="C178" s="58"/>
      <c r="D178" s="60"/>
      <c r="E178" s="57" t="s">
        <v>143</v>
      </c>
    </row>
    <row r="179" ht="13.95" spans="1:5">
      <c r="A179" s="53"/>
      <c r="B179" s="26"/>
      <c r="C179" s="53"/>
      <c r="D179" s="61"/>
      <c r="E179" s="27" t="s">
        <v>144</v>
      </c>
    </row>
    <row r="180" ht="53.55" spans="1:5">
      <c r="A180" s="53" t="s">
        <v>295</v>
      </c>
      <c r="B180" s="27" t="s">
        <v>145</v>
      </c>
      <c r="C180" s="28"/>
      <c r="D180" s="48">
        <v>1</v>
      </c>
      <c r="E180" s="27" t="s">
        <v>146</v>
      </c>
    </row>
    <row r="181" ht="27.15" spans="1:5">
      <c r="A181" s="53" t="s">
        <v>296</v>
      </c>
      <c r="B181" s="27" t="s">
        <v>258</v>
      </c>
      <c r="C181" s="28" t="s">
        <v>26</v>
      </c>
      <c r="D181" s="46">
        <f>D170*D171*D180</f>
        <v>16243.2</v>
      </c>
      <c r="E181" s="28" t="s">
        <v>297</v>
      </c>
    </row>
    <row r="182" ht="13.95" spans="1:5">
      <c r="A182" s="32" t="s">
        <v>298</v>
      </c>
      <c r="B182" s="33"/>
      <c r="C182" s="33"/>
      <c r="D182" s="33"/>
      <c r="E182" s="43"/>
    </row>
    <row r="183" spans="1:5">
      <c r="A183" s="36" t="s">
        <v>299</v>
      </c>
      <c r="B183" s="35" t="s">
        <v>300</v>
      </c>
      <c r="C183" s="36" t="s">
        <v>79</v>
      </c>
      <c r="D183" s="62">
        <v>3.2</v>
      </c>
      <c r="E183" s="57" t="s">
        <v>301</v>
      </c>
    </row>
    <row r="184" spans="1:5">
      <c r="A184" s="58"/>
      <c r="B184" s="59"/>
      <c r="C184" s="58"/>
      <c r="D184" s="72"/>
      <c r="E184" s="57" t="s">
        <v>302</v>
      </c>
    </row>
    <row r="185" spans="1:5">
      <c r="A185" s="58"/>
      <c r="B185" s="59"/>
      <c r="C185" s="58"/>
      <c r="D185" s="72"/>
      <c r="E185" s="57" t="s">
        <v>303</v>
      </c>
    </row>
    <row r="186" spans="1:5">
      <c r="A186" s="58"/>
      <c r="B186" s="59"/>
      <c r="C186" s="58"/>
      <c r="D186" s="72"/>
      <c r="E186" s="57" t="s">
        <v>304</v>
      </c>
    </row>
    <row r="187" ht="13.95" spans="1:5">
      <c r="A187" s="53"/>
      <c r="B187" s="26"/>
      <c r="C187" s="53"/>
      <c r="D187" s="63"/>
      <c r="E187" s="27" t="s">
        <v>305</v>
      </c>
    </row>
    <row r="188" ht="66.75" spans="1:5">
      <c r="A188" s="53" t="s">
        <v>306</v>
      </c>
      <c r="B188" s="27" t="s">
        <v>307</v>
      </c>
      <c r="C188" s="28"/>
      <c r="D188" s="73">
        <v>1.25</v>
      </c>
      <c r="E188" s="27"/>
    </row>
    <row r="189" ht="100.5" customHeight="1" spans="1:5">
      <c r="A189" s="53" t="s">
        <v>308</v>
      </c>
      <c r="B189" s="27" t="s">
        <v>84</v>
      </c>
      <c r="C189" s="28"/>
      <c r="D189" s="73">
        <v>1.225</v>
      </c>
      <c r="E189" s="27" t="s">
        <v>239</v>
      </c>
    </row>
    <row r="190" ht="27.15" spans="1:5">
      <c r="A190" s="53" t="s">
        <v>309</v>
      </c>
      <c r="B190" s="27" t="s">
        <v>310</v>
      </c>
      <c r="C190" s="28" t="s">
        <v>79</v>
      </c>
      <c r="D190" s="74">
        <f>D183*D188*D189</f>
        <v>4.9</v>
      </c>
      <c r="E190" s="28" t="s">
        <v>311</v>
      </c>
    </row>
    <row r="191" ht="13.95" spans="1:5">
      <c r="A191" s="32" t="s">
        <v>312</v>
      </c>
      <c r="B191" s="33"/>
      <c r="C191" s="33"/>
      <c r="D191" s="33"/>
      <c r="E191" s="43"/>
    </row>
    <row r="192" ht="26.4" spans="1:5">
      <c r="A192" s="36" t="s">
        <v>313</v>
      </c>
      <c r="B192" s="35" t="s">
        <v>314</v>
      </c>
      <c r="C192" s="36"/>
      <c r="D192" s="62">
        <v>0.62</v>
      </c>
      <c r="E192" s="57" t="s">
        <v>315</v>
      </c>
    </row>
    <row r="193" spans="1:5">
      <c r="A193" s="58"/>
      <c r="B193" s="59"/>
      <c r="C193" s="58"/>
      <c r="D193" s="72"/>
      <c r="E193" s="57" t="s">
        <v>316</v>
      </c>
    </row>
    <row r="194" spans="1:5">
      <c r="A194" s="58"/>
      <c r="B194" s="59"/>
      <c r="C194" s="58"/>
      <c r="D194" s="72"/>
      <c r="E194" s="57" t="s">
        <v>317</v>
      </c>
    </row>
    <row r="195" spans="1:5">
      <c r="A195" s="58"/>
      <c r="B195" s="59"/>
      <c r="C195" s="58"/>
      <c r="D195" s="72"/>
      <c r="E195" s="57" t="s">
        <v>318</v>
      </c>
    </row>
    <row r="196" spans="1:5">
      <c r="A196" s="58"/>
      <c r="B196" s="59"/>
      <c r="C196" s="58"/>
      <c r="D196" s="72"/>
      <c r="E196" s="57" t="s">
        <v>319</v>
      </c>
    </row>
    <row r="197" spans="1:5">
      <c r="A197" s="58"/>
      <c r="B197" s="59"/>
      <c r="C197" s="58"/>
      <c r="D197" s="72"/>
      <c r="E197" s="57" t="s">
        <v>320</v>
      </c>
    </row>
    <row r="198" spans="1:5">
      <c r="A198" s="58"/>
      <c r="B198" s="59"/>
      <c r="C198" s="58"/>
      <c r="D198" s="72"/>
      <c r="E198" s="57" t="s">
        <v>321</v>
      </c>
    </row>
    <row r="199" spans="1:5">
      <c r="A199" s="58"/>
      <c r="B199" s="59"/>
      <c r="C199" s="58"/>
      <c r="D199" s="72"/>
      <c r="E199" s="57" t="s">
        <v>322</v>
      </c>
    </row>
    <row r="200" spans="1:5">
      <c r="A200" s="58"/>
      <c r="B200" s="59"/>
      <c r="C200" s="58"/>
      <c r="D200" s="72"/>
      <c r="E200" s="57" t="s">
        <v>323</v>
      </c>
    </row>
    <row r="201" ht="13.95" spans="1:5">
      <c r="A201" s="53"/>
      <c r="B201" s="26"/>
      <c r="C201" s="53"/>
      <c r="D201" s="63"/>
      <c r="E201" s="27" t="s">
        <v>324</v>
      </c>
    </row>
    <row r="202" ht="13.95" spans="1:5">
      <c r="A202" s="53" t="s">
        <v>325</v>
      </c>
      <c r="B202" s="27" t="s">
        <v>218</v>
      </c>
      <c r="C202" s="28" t="s">
        <v>26</v>
      </c>
      <c r="D202" s="75">
        <f>D131</f>
        <v>12.75675291</v>
      </c>
      <c r="E202" s="28"/>
    </row>
    <row r="203" ht="27.15" spans="1:5">
      <c r="A203" s="53" t="s">
        <v>326</v>
      </c>
      <c r="B203" s="27" t="s">
        <v>228</v>
      </c>
      <c r="C203" s="28" t="s">
        <v>79</v>
      </c>
      <c r="D203" s="75">
        <f>D136</f>
        <v>0.95675646825</v>
      </c>
      <c r="E203" s="28"/>
    </row>
    <row r="204" ht="13.95" spans="1:5">
      <c r="A204" s="53" t="s">
        <v>327</v>
      </c>
      <c r="B204" s="27" t="s">
        <v>241</v>
      </c>
      <c r="C204" s="28" t="s">
        <v>79</v>
      </c>
      <c r="D204" s="74">
        <f>D144</f>
        <v>0.343</v>
      </c>
      <c r="E204" s="28"/>
    </row>
    <row r="205" ht="28.5" customHeight="1" spans="1:5">
      <c r="A205" s="53" t="s">
        <v>328</v>
      </c>
      <c r="B205" s="27" t="s">
        <v>245</v>
      </c>
      <c r="C205" s="28" t="s">
        <v>79</v>
      </c>
      <c r="D205" s="74">
        <f>D146</f>
        <v>7.82195593539566</v>
      </c>
      <c r="E205" s="28"/>
    </row>
    <row r="206" ht="40.35" spans="1:5">
      <c r="A206" s="53" t="s">
        <v>329</v>
      </c>
      <c r="B206" s="27" t="s">
        <v>330</v>
      </c>
      <c r="C206" s="28" t="s">
        <v>79</v>
      </c>
      <c r="D206" s="74">
        <f>D192*(D202+D203+D204+D205)</f>
        <v>13.5646484944603</v>
      </c>
      <c r="E206" s="28" t="s">
        <v>331</v>
      </c>
    </row>
    <row r="208" ht="12.75" customHeight="1" spans="2:7">
      <c r="B208" s="76" t="s">
        <v>332</v>
      </c>
      <c r="C208" s="77"/>
      <c r="D208" s="77"/>
      <c r="E208" s="77"/>
      <c r="F208" s="77"/>
      <c r="G208" s="77"/>
    </row>
    <row r="209" spans="2:7">
      <c r="B209" s="2"/>
      <c r="C209" s="2"/>
      <c r="D209" s="2"/>
      <c r="E209" s="2"/>
      <c r="F209" s="2"/>
      <c r="G209" s="2"/>
    </row>
    <row r="210" spans="2:7">
      <c r="B210" s="2"/>
      <c r="C210" s="2"/>
      <c r="D210" s="2"/>
      <c r="E210" s="2"/>
      <c r="F210" s="2"/>
      <c r="G210" s="2"/>
    </row>
    <row r="211" spans="2:7">
      <c r="B211" s="2"/>
      <c r="C211" s="2"/>
      <c r="D211" s="2"/>
      <c r="E211" s="2"/>
      <c r="F211" s="2"/>
      <c r="G211" s="2"/>
    </row>
    <row r="212" spans="2:7">
      <c r="B212" s="2"/>
      <c r="C212" s="2"/>
      <c r="D212" s="2"/>
      <c r="E212" s="2"/>
      <c r="F212" s="2"/>
      <c r="G212" s="2"/>
    </row>
    <row r="213" spans="2:7">
      <c r="B213" s="2"/>
      <c r="C213" s="2"/>
      <c r="D213" s="2"/>
      <c r="E213" s="2"/>
      <c r="F213" s="2"/>
      <c r="G213" s="2"/>
    </row>
    <row r="214" spans="2:7">
      <c r="B214" s="76" t="s">
        <v>333</v>
      </c>
      <c r="C214" s="76"/>
      <c r="D214" s="76"/>
      <c r="E214" s="76"/>
      <c r="F214" s="76"/>
      <c r="G214" s="76"/>
    </row>
    <row r="215" spans="2:7">
      <c r="B215" s="76"/>
      <c r="C215" s="76"/>
      <c r="D215" s="76"/>
      <c r="E215" s="76"/>
      <c r="F215" s="76"/>
      <c r="G215" s="76"/>
    </row>
    <row r="216" spans="2:7">
      <c r="B216" s="76"/>
      <c r="C216" s="76"/>
      <c r="D216" s="76"/>
      <c r="E216" s="76"/>
      <c r="F216" s="76"/>
      <c r="G216" s="76"/>
    </row>
    <row r="217" spans="2:7">
      <c r="B217" s="76"/>
      <c r="C217" s="76"/>
      <c r="D217" s="76"/>
      <c r="E217" s="76"/>
      <c r="F217" s="76"/>
      <c r="G217" s="76"/>
    </row>
    <row r="218" spans="2:7">
      <c r="B218" s="2"/>
      <c r="C218" s="2"/>
      <c r="D218" s="2"/>
      <c r="E218" s="2"/>
      <c r="F218" s="2"/>
      <c r="G218" s="2"/>
    </row>
    <row r="219" spans="2:7">
      <c r="B219" s="2"/>
      <c r="C219" s="2"/>
      <c r="D219" s="2"/>
      <c r="E219" s="2"/>
      <c r="F219" s="2"/>
      <c r="G219" s="2"/>
    </row>
    <row r="220" spans="2:7">
      <c r="B220" s="2"/>
      <c r="C220" s="2"/>
      <c r="D220" s="2"/>
      <c r="E220" s="2"/>
      <c r="F220" s="2"/>
      <c r="G220" s="2"/>
    </row>
    <row r="221" ht="3.75" customHeight="1" spans="2:7">
      <c r="B221" s="2"/>
      <c r="C221" s="2"/>
      <c r="D221" s="2"/>
      <c r="E221" s="2"/>
      <c r="F221" s="2"/>
      <c r="G221" s="2"/>
    </row>
    <row r="222" ht="9" hidden="1" customHeight="1" spans="2:7">
      <c r="B222" s="2"/>
      <c r="C222" s="2"/>
      <c r="D222" s="2"/>
      <c r="E222" s="2"/>
      <c r="F222" s="2"/>
      <c r="G222" s="2"/>
    </row>
    <row r="223" hidden="1" spans="2:7">
      <c r="B223" s="2"/>
      <c r="C223" s="2"/>
      <c r="D223" s="2"/>
      <c r="E223" s="2"/>
      <c r="F223" s="2"/>
      <c r="G223" s="2"/>
    </row>
    <row r="226" ht="15.6" spans="2:5">
      <c r="B226" s="78" t="s">
        <v>334</v>
      </c>
      <c r="C226" s="79"/>
      <c r="D226" s="79"/>
      <c r="E226" s="79"/>
    </row>
  </sheetData>
  <mergeCells count="105">
    <mergeCell ref="C1:F1"/>
    <mergeCell ref="C2:F2"/>
    <mergeCell ref="C3:F3"/>
    <mergeCell ref="C4:F4"/>
    <mergeCell ref="C5:F5"/>
    <mergeCell ref="A25:C25"/>
    <mergeCell ref="A32:E32"/>
    <mergeCell ref="A39:E39"/>
    <mergeCell ref="A43:E43"/>
    <mergeCell ref="A47:E47"/>
    <mergeCell ref="A60:E60"/>
    <mergeCell ref="A61:E61"/>
    <mergeCell ref="A63:E63"/>
    <mergeCell ref="A73:E73"/>
    <mergeCell ref="A86:E86"/>
    <mergeCell ref="A96:E96"/>
    <mergeCell ref="A109:E109"/>
    <mergeCell ref="A113:E113"/>
    <mergeCell ref="A132:E132"/>
    <mergeCell ref="A137:E137"/>
    <mergeCell ref="A145:E145"/>
    <mergeCell ref="A147:E147"/>
    <mergeCell ref="A169:E169"/>
    <mergeCell ref="A182:E182"/>
    <mergeCell ref="A191:E191"/>
    <mergeCell ref="B226:E226"/>
    <mergeCell ref="A17:A22"/>
    <mergeCell ref="A26:A27"/>
    <mergeCell ref="A75:A83"/>
    <mergeCell ref="A98:A106"/>
    <mergeCell ref="A110:A111"/>
    <mergeCell ref="A115:A119"/>
    <mergeCell ref="A120:A121"/>
    <mergeCell ref="A122:A124"/>
    <mergeCell ref="A126:A127"/>
    <mergeCell ref="A129:A130"/>
    <mergeCell ref="A133:A134"/>
    <mergeCell ref="A138:A142"/>
    <mergeCell ref="A153:A157"/>
    <mergeCell ref="A159:A163"/>
    <mergeCell ref="A166:A167"/>
    <mergeCell ref="A171:A179"/>
    <mergeCell ref="A183:A187"/>
    <mergeCell ref="A192:A201"/>
    <mergeCell ref="B11:B14"/>
    <mergeCell ref="B17:B22"/>
    <mergeCell ref="B26:B27"/>
    <mergeCell ref="B75:B83"/>
    <mergeCell ref="B98:B106"/>
    <mergeCell ref="B110:B111"/>
    <mergeCell ref="B115:B119"/>
    <mergeCell ref="B120:B121"/>
    <mergeCell ref="B122:B124"/>
    <mergeCell ref="B126:B127"/>
    <mergeCell ref="B133:B134"/>
    <mergeCell ref="B138:B142"/>
    <mergeCell ref="B153:B157"/>
    <mergeCell ref="B159:B163"/>
    <mergeCell ref="B166:B167"/>
    <mergeCell ref="B171:B179"/>
    <mergeCell ref="B183:B187"/>
    <mergeCell ref="B192:B201"/>
    <mergeCell ref="C11:C14"/>
    <mergeCell ref="C17:C22"/>
    <mergeCell ref="C26:C27"/>
    <mergeCell ref="C75:C83"/>
    <mergeCell ref="C98:C106"/>
    <mergeCell ref="C110:C111"/>
    <mergeCell ref="C115:C119"/>
    <mergeCell ref="C120:C121"/>
    <mergeCell ref="C122:C124"/>
    <mergeCell ref="C126:C127"/>
    <mergeCell ref="C129:C130"/>
    <mergeCell ref="C133:C134"/>
    <mergeCell ref="C138:C142"/>
    <mergeCell ref="C153:C157"/>
    <mergeCell ref="C159:C163"/>
    <mergeCell ref="C166:C167"/>
    <mergeCell ref="C171:C179"/>
    <mergeCell ref="C183:C187"/>
    <mergeCell ref="C192:C201"/>
    <mergeCell ref="D13:D14"/>
    <mergeCell ref="D17:D22"/>
    <mergeCell ref="D75:D83"/>
    <mergeCell ref="D98:D106"/>
    <mergeCell ref="D110:D111"/>
    <mergeCell ref="D115:D119"/>
    <mergeCell ref="D120:D121"/>
    <mergeCell ref="D122:D124"/>
    <mergeCell ref="D126:D127"/>
    <mergeCell ref="D129:D130"/>
    <mergeCell ref="D133:D134"/>
    <mergeCell ref="D138:D142"/>
    <mergeCell ref="D153:D157"/>
    <mergeCell ref="D159:D163"/>
    <mergeCell ref="D166:D167"/>
    <mergeCell ref="D171:D179"/>
    <mergeCell ref="D183:D187"/>
    <mergeCell ref="D192:D201"/>
    <mergeCell ref="E13:E14"/>
    <mergeCell ref="E110:E111"/>
    <mergeCell ref="E129:E130"/>
    <mergeCell ref="B208:G213"/>
    <mergeCell ref="B214:G223"/>
    <mergeCell ref="C6:F8"/>
  </mergeCells>
  <pageMargins left="0.314583333333333" right="0.196527777777778" top="0.432638888888889" bottom="0.196527777777778" header="0.51180555555555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Сухобузимское-Миндерла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Bakalova</dc:creator>
  <cp:lastModifiedBy>odayn</cp:lastModifiedBy>
  <dcterms:created xsi:type="dcterms:W3CDTF">2019-12-13T06:14:00Z</dcterms:created>
  <dcterms:modified xsi:type="dcterms:W3CDTF">2022-01-31T06:17:27Z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